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7565"/>
  </bookViews>
  <sheets>
    <sheet name="家具分类及数量统计（附表二）" sheetId="1" r:id="rId1"/>
  </sheets>
  <definedNames>
    <definedName name="_xlnm._FilterDatabase" localSheetId="0" hidden="1">'家具分类及数量统计（附表二）'!$A$3:$N$84</definedName>
    <definedName name="_xlnm.Print_Area" localSheetId="0">'家具分类及数量统计（附表二）'!$A$1:$K$84</definedName>
    <definedName name="_xlnm.Print_Titles" localSheetId="0">'家具分类及数量统计（附表二）'!$1:$3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2" name="ID_996E0DD95CD349A0B9DF281208DD904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78985" y="37753290"/>
          <a:ext cx="4953000" cy="1838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37" name="ID_3930A2DBD27A45989003439D2559C243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6501765" y="82252820"/>
          <a:ext cx="784225" cy="669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850" name="ID_4D10F59CE42D4C94BE0EED2B3A46C0DF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7920990" y="73352660"/>
          <a:ext cx="716915" cy="6718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3" name="ID_5FCB8303011F45C89D8E24B146EDA0A1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7877175" y="47515145"/>
          <a:ext cx="767080" cy="6553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6" name="ID_C5E775B9D33D47548EA4A01BE7D0C0FE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5321935" y="12066270"/>
          <a:ext cx="619125" cy="7861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66" name="ID_8D13F5A4FB9F4D74AB41DBBFE0F2BF26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4914265" y="80404970"/>
          <a:ext cx="1310640" cy="80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859" name="ID_27F6AFC1153841AF9B1ADE03C78D11E9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 rot="5400000">
          <a:off x="7956550" y="82141695"/>
          <a:ext cx="669290" cy="8648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61" name="ID_F71B6D8F5F314EAC97C739F9BBF9422A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578985" y="39528750"/>
          <a:ext cx="5029200" cy="2009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34" name="ID_92406A7559AC492B98D18CDDE7C54006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6501765" y="81365090"/>
          <a:ext cx="784225" cy="669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243" name="ID_B2E9CCD0E8A7497CACF4C0542F7CABF6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5081270" y="56487060"/>
          <a:ext cx="1074420" cy="723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1" name="ID_8AA0BE7BEAA5406FABBF93A3A4868DF2"/>
        <xdr:cNvPicPr>
          <a:picLocks noChangeAspect="1" noChangeArrowheads="1"/>
        </xdr:cNvPicPr>
      </xdr:nvPicPr>
      <xdr:blipFill>
        <a:blip r:embed="rId10" cstate="print"/>
        <a:srcRect/>
        <a:stretch>
          <a:fillRect/>
        </a:stretch>
      </xdr:blipFill>
      <xdr:spPr>
        <a:xfrm>
          <a:off x="9287510" y="17329785"/>
          <a:ext cx="758190" cy="6781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535" name="ID_215FD53DE9654D64BC5D9B32A91BB438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7858125" y="81309845"/>
          <a:ext cx="873125" cy="6807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376" name="ID_C9DDCF6BDC47458FA1AE760A377484FE"/>
        <xdr:cNvPicPr>
          <a:picLocks noChangeAspect="1" noChangeArrowheads="1"/>
        </xdr:cNvPicPr>
      </xdr:nvPicPr>
      <xdr:blipFill>
        <a:blip r:embed="rId12"/>
        <a:srcRect/>
        <a:stretch>
          <a:fillRect/>
        </a:stretch>
      </xdr:blipFill>
      <xdr:spPr>
        <a:xfrm>
          <a:off x="6461760" y="26228040"/>
          <a:ext cx="879475" cy="6299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857" name="ID_41171D5191E64B099A818AC6DDE3F7D7"/>
        <xdr:cNvPicPr>
          <a:picLocks noChangeAspect="1" noChangeArrowheads="1"/>
        </xdr:cNvPicPr>
      </xdr:nvPicPr>
      <xdr:blipFill>
        <a:blip r:embed="rId13" cstate="print">
          <a:lum bright="20000"/>
        </a:blip>
        <a:srcRect/>
        <a:stretch>
          <a:fillRect/>
        </a:stretch>
      </xdr:blipFill>
      <xdr:spPr>
        <a:xfrm>
          <a:off x="9184640" y="81342230"/>
          <a:ext cx="805815" cy="723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07" name="ID_431C362B4FE84DE986E3136439A85353"/>
        <xdr:cNvPicPr>
          <a:picLocks noChangeAspect="1" noChangeArrowheads="1"/>
        </xdr:cNvPicPr>
      </xdr:nvPicPr>
      <xdr:blipFill>
        <a:blip r:embed="rId14" cstate="print">
          <a:lum bright="10000"/>
        </a:blip>
        <a:srcRect/>
        <a:stretch>
          <a:fillRect/>
        </a:stretch>
      </xdr:blipFill>
      <xdr:spPr>
        <a:xfrm>
          <a:off x="6399530" y="35091370"/>
          <a:ext cx="914400" cy="6400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67" name="ID_1ADB2BC98BFD4D84BFD20AF4EB60D57B"/>
        <xdr:cNvPicPr>
          <a:picLocks noChangeAspect="1"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6480810" y="52825015"/>
          <a:ext cx="819150" cy="6997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227" name="ID_22877EEFC194430C86A9C31D56543058"/>
        <xdr:cNvPicPr>
          <a:picLocks noChangeAspect="1"/>
        </xdr:cNvPicPr>
      </xdr:nvPicPr>
      <xdr:blipFill>
        <a:blip r:embed="rId16"/>
        <a:srcRect t="8333" b="11111"/>
        <a:stretch>
          <a:fillRect/>
        </a:stretch>
      </xdr:blipFill>
      <xdr:spPr>
        <a:xfrm>
          <a:off x="4959350" y="46676310"/>
          <a:ext cx="1556385" cy="7467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42" name="ID_95DA37EBD47C4B388FC0ACDD6B27236B"/>
        <xdr:cNvPicPr>
          <a:picLocks noChangeAspect="1" noChangeArrowheads="1"/>
        </xdr:cNvPicPr>
      </xdr:nvPicPr>
      <xdr:blipFill>
        <a:blip r:embed="rId17" cstate="print"/>
        <a:srcRect/>
        <a:stretch>
          <a:fillRect/>
        </a:stretch>
      </xdr:blipFill>
      <xdr:spPr>
        <a:xfrm>
          <a:off x="7900035" y="61851540"/>
          <a:ext cx="803910" cy="6261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67" name="ID_D144DC151921402DA50CED37F8B1A9BB"/>
        <xdr:cNvPicPr>
          <a:picLocks noChangeAspect="1" noChangeArrowheads="1"/>
        </xdr:cNvPicPr>
      </xdr:nvPicPr>
      <xdr:blipFill>
        <a:blip r:embed="rId18" cstate="print"/>
        <a:srcRect/>
        <a:stretch>
          <a:fillRect/>
        </a:stretch>
      </xdr:blipFill>
      <xdr:spPr>
        <a:xfrm>
          <a:off x="7907020" y="14686915"/>
          <a:ext cx="731520" cy="6584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45" name="ID_BE39DC466EA44FA3B8C84F7EEE6CE88D"/>
        <xdr:cNvPicPr>
          <a:picLocks noChangeAspect="1" noChangeArrowheads="1"/>
        </xdr:cNvPicPr>
      </xdr:nvPicPr>
      <xdr:blipFill>
        <a:blip r:embed="rId19" cstate="print"/>
        <a:srcRect/>
        <a:stretch>
          <a:fillRect/>
        </a:stretch>
      </xdr:blipFill>
      <xdr:spPr>
        <a:xfrm>
          <a:off x="5020945" y="60875545"/>
          <a:ext cx="975360" cy="735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67" name="ID_5DCB3BEB5CB848E2AE2CA1DB271EDF52"/>
        <xdr:cNvPicPr>
          <a:picLocks noChangeAspect="1" noChangeArrowheads="1"/>
        </xdr:cNvPicPr>
      </xdr:nvPicPr>
      <xdr:blipFill>
        <a:blip r:embed="rId20" cstate="print"/>
        <a:srcRect/>
        <a:stretch>
          <a:fillRect/>
        </a:stretch>
      </xdr:blipFill>
      <xdr:spPr>
        <a:xfrm>
          <a:off x="5135245" y="81313020"/>
          <a:ext cx="786130" cy="74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89" name="ID_3CF779A07E1B402997261A0B51171B08"/>
        <xdr:cNvPicPr>
          <a:picLocks noChangeAspect="1" noChangeArrowheads="1"/>
        </xdr:cNvPicPr>
      </xdr:nvPicPr>
      <xdr:blipFill>
        <a:blip r:embed="rId21" cstate="print"/>
        <a:srcRect/>
        <a:stretch>
          <a:fillRect/>
        </a:stretch>
      </xdr:blipFill>
      <xdr:spPr>
        <a:xfrm>
          <a:off x="6480175" y="65386585"/>
          <a:ext cx="854710" cy="6648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56" name="ID_3209894AB89D40B5ACE110CA15E8F043"/>
        <xdr:cNvPicPr>
          <a:picLocks noChangeAspect="1" noChangeArrowheads="1"/>
        </xdr:cNvPicPr>
      </xdr:nvPicPr>
      <xdr:blipFill>
        <a:blip r:embed="rId22" cstate="print"/>
        <a:srcRect/>
        <a:stretch>
          <a:fillRect/>
        </a:stretch>
      </xdr:blipFill>
      <xdr:spPr>
        <a:xfrm>
          <a:off x="6424930" y="47543085"/>
          <a:ext cx="881380" cy="68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90" name="ID_E9F16BD72B8F4F5EA90C47AC19ED5E3B"/>
        <xdr:cNvPicPr>
          <a:picLocks noChangeAspect="1" noChangeArrowheads="1"/>
        </xdr:cNvPicPr>
      </xdr:nvPicPr>
      <xdr:blipFill>
        <a:blip r:embed="rId23" cstate="print"/>
        <a:srcRect/>
        <a:stretch>
          <a:fillRect/>
        </a:stretch>
      </xdr:blipFill>
      <xdr:spPr>
        <a:xfrm>
          <a:off x="6376035" y="61826140"/>
          <a:ext cx="1016635" cy="6718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843" name="ID_609034F9DB6949F78936FB89B23186D5"/>
        <xdr:cNvPicPr>
          <a:picLocks noChangeAspect="1" noChangeArrowheads="1"/>
        </xdr:cNvPicPr>
      </xdr:nvPicPr>
      <xdr:blipFill>
        <a:blip r:embed="rId24" cstate="print"/>
        <a:srcRect/>
        <a:stretch>
          <a:fillRect/>
        </a:stretch>
      </xdr:blipFill>
      <xdr:spPr>
        <a:xfrm>
          <a:off x="9166225" y="61798200"/>
          <a:ext cx="859155" cy="6978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377" name="ID_24382D407C2F496689A2346B5BFDE72C"/>
        <xdr:cNvPicPr>
          <a:picLocks noChangeAspect="1" noChangeArrowheads="1"/>
        </xdr:cNvPicPr>
      </xdr:nvPicPr>
      <xdr:blipFill>
        <a:blip r:embed="rId25" cstate="print">
          <a:lum bright="10000"/>
        </a:blip>
        <a:srcRect/>
        <a:stretch>
          <a:fillRect/>
        </a:stretch>
      </xdr:blipFill>
      <xdr:spPr>
        <a:xfrm>
          <a:off x="7796530" y="26255345"/>
          <a:ext cx="914400" cy="5988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36" name="ID_21F08DE96F9645D0AAE98AD673EC758E"/>
        <xdr:cNvPicPr>
          <a:picLocks noChangeAspect="1" noChangeArrowheads="1"/>
        </xdr:cNvPicPr>
      </xdr:nvPicPr>
      <xdr:blipFill>
        <a:blip r:embed="rId26" cstate="print"/>
        <a:srcRect/>
        <a:stretch>
          <a:fillRect/>
        </a:stretch>
      </xdr:blipFill>
      <xdr:spPr>
        <a:xfrm>
          <a:off x="5055235" y="6723380"/>
          <a:ext cx="1338580" cy="8178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2" name="ID_3A77FEBB15C84127A49EDA4CEBC233F3"/>
        <xdr:cNvPicPr>
          <a:picLocks noChangeAspect="1"/>
        </xdr:cNvPicPr>
      </xdr:nvPicPr>
      <xdr:blipFill>
        <a:blip r:embed="rId27" cstate="print"/>
        <a:stretch>
          <a:fillRect/>
        </a:stretch>
      </xdr:blipFill>
      <xdr:spPr>
        <a:xfrm>
          <a:off x="4723130" y="1369060"/>
          <a:ext cx="824230" cy="806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10" name="ID_128B0730B1064767AB4EBEAC84751C8C"/>
        <xdr:cNvPicPr>
          <a:picLocks noChangeAspect="1" noChangeArrowheads="1"/>
        </xdr:cNvPicPr>
      </xdr:nvPicPr>
      <xdr:blipFill>
        <a:blip r:embed="rId22" cstate="print"/>
        <a:srcRect/>
        <a:stretch>
          <a:fillRect/>
        </a:stretch>
      </xdr:blipFill>
      <xdr:spPr>
        <a:xfrm>
          <a:off x="6440805" y="7569200"/>
          <a:ext cx="881380" cy="68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373" name="ID_2881689EDE274F85A8A93B2FAACD08D5"/>
        <xdr:cNvPicPr>
          <a:picLocks noChangeAspect="1" noChangeArrowheads="1"/>
        </xdr:cNvPicPr>
      </xdr:nvPicPr>
      <xdr:blipFill>
        <a:blip r:embed="rId12"/>
        <a:srcRect/>
        <a:stretch>
          <a:fillRect/>
        </a:stretch>
      </xdr:blipFill>
      <xdr:spPr>
        <a:xfrm>
          <a:off x="6461760" y="25340310"/>
          <a:ext cx="879475" cy="6299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0" name="ID_484F893942FC4FB290807DDE9F168007"/>
        <xdr:cNvPicPr>
          <a:picLocks noChangeAspect="1" noChangeArrowheads="1"/>
        </xdr:cNvPicPr>
      </xdr:nvPicPr>
      <xdr:blipFill>
        <a:blip r:embed="rId28" cstate="print"/>
        <a:srcRect/>
        <a:stretch>
          <a:fillRect/>
        </a:stretch>
      </xdr:blipFill>
      <xdr:spPr>
        <a:xfrm>
          <a:off x="7844790" y="7557770"/>
          <a:ext cx="880110" cy="6927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342" name="ID_F20EC5E1322C4DE7A328BECF43DF62CF"/>
        <xdr:cNvPicPr>
          <a:picLocks noChangeAspect="1"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6480810" y="17315815"/>
          <a:ext cx="819150" cy="6997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374" name="ID_BBAABBAE4CFF4920998E6040085CBED6"/>
        <xdr:cNvPicPr>
          <a:picLocks noChangeAspect="1" noChangeArrowheads="1"/>
        </xdr:cNvPicPr>
      </xdr:nvPicPr>
      <xdr:blipFill>
        <a:blip r:embed="rId25" cstate="print">
          <a:lum bright="10000"/>
        </a:blip>
        <a:srcRect/>
        <a:stretch>
          <a:fillRect/>
        </a:stretch>
      </xdr:blipFill>
      <xdr:spPr>
        <a:xfrm>
          <a:off x="7796530" y="25367615"/>
          <a:ext cx="914400" cy="5988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7" name="ID_EAE3EACBCB5E44F0A568AF4C81C4BE56"/>
        <xdr:cNvPicPr>
          <a:picLocks noChangeAspect="1" noChangeArrowheads="1"/>
        </xdr:cNvPicPr>
      </xdr:nvPicPr>
      <xdr:blipFill>
        <a:blip r:embed="rId29" cstate="print"/>
        <a:srcRect/>
        <a:stretch>
          <a:fillRect/>
        </a:stretch>
      </xdr:blipFill>
      <xdr:spPr>
        <a:xfrm>
          <a:off x="9180830" y="7571740"/>
          <a:ext cx="860425" cy="6648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4" name="ID_4AC0CA8ABAC044C2BB97BA92F4907409"/>
        <xdr:cNvPicPr>
          <a:picLocks noChangeAspect="1" noChangeArrowheads="1"/>
        </xdr:cNvPicPr>
      </xdr:nvPicPr>
      <xdr:blipFill>
        <a:blip r:embed="rId30" cstate="print"/>
        <a:srcRect/>
        <a:stretch>
          <a:fillRect/>
        </a:stretch>
      </xdr:blipFill>
      <xdr:spPr>
        <a:xfrm>
          <a:off x="5180965" y="53755925"/>
          <a:ext cx="82296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507" name="ID_F793D2BA5E2C447DA666376D3CBF3D61"/>
        <xdr:cNvPicPr>
          <a:picLocks noChangeAspect="1" noChangeArrowheads="1"/>
        </xdr:cNvPicPr>
      </xdr:nvPicPr>
      <xdr:blipFill>
        <a:blip r:embed="rId21" cstate="print"/>
        <a:srcRect/>
        <a:stretch>
          <a:fillRect/>
        </a:stretch>
      </xdr:blipFill>
      <xdr:spPr>
        <a:xfrm>
          <a:off x="6480175" y="71600695"/>
          <a:ext cx="854710" cy="6648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65" name="ID_5F786AE534EB4F76995C1B0B118250CD"/>
        <xdr:cNvPicPr>
          <a:picLocks noChangeAspect="1" noChangeArrowheads="1"/>
        </xdr:cNvPicPr>
      </xdr:nvPicPr>
      <xdr:blipFill>
        <a:blip r:embed="rId22" cstate="print"/>
        <a:srcRect/>
        <a:stretch>
          <a:fillRect/>
        </a:stretch>
      </xdr:blipFill>
      <xdr:spPr>
        <a:xfrm>
          <a:off x="6429375" y="54606825"/>
          <a:ext cx="880745" cy="68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375" name="ID_0D76095EB5BF44F3B7D94E7EEF94992D"/>
        <xdr:cNvPicPr>
          <a:picLocks noChangeAspect="1" noChangeArrowheads="1"/>
        </xdr:cNvPicPr>
      </xdr:nvPicPr>
      <xdr:blipFill>
        <a:blip r:embed="rId25" cstate="print">
          <a:lum bright="10000"/>
        </a:blip>
        <a:srcRect/>
        <a:stretch>
          <a:fillRect/>
        </a:stretch>
      </xdr:blipFill>
      <xdr:spPr>
        <a:xfrm>
          <a:off x="9159240" y="25367615"/>
          <a:ext cx="914400" cy="5988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17" name="ID_9638FE6DE7904E899447C3AFCB9854BC"/>
        <xdr:cNvPicPr>
          <a:picLocks noChangeAspect="1" noChangeArrowheads="1"/>
        </xdr:cNvPicPr>
      </xdr:nvPicPr>
      <xdr:blipFill>
        <a:blip r:embed="rId25" cstate="print">
          <a:lum bright="10000"/>
        </a:blip>
        <a:srcRect/>
        <a:stretch>
          <a:fillRect/>
        </a:stretch>
      </xdr:blipFill>
      <xdr:spPr>
        <a:xfrm>
          <a:off x="9159240" y="37795835"/>
          <a:ext cx="914400" cy="5988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6" name="ID_B813C7F539774A09B10824990328DF16"/>
        <xdr:cNvPicPr>
          <a:picLocks noChangeAspect="1" noChangeArrowheads="1"/>
        </xdr:cNvPicPr>
      </xdr:nvPicPr>
      <xdr:blipFill>
        <a:blip r:embed="rId31"/>
        <a:srcRect/>
        <a:stretch>
          <a:fillRect/>
        </a:stretch>
      </xdr:blipFill>
      <xdr:spPr>
        <a:xfrm>
          <a:off x="7893050" y="54615715"/>
          <a:ext cx="770255" cy="7188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35" name="ID_B8EBDFFE91EE41CE991E9569D76A7D58"/>
        <xdr:cNvPicPr>
          <a:picLocks noChangeAspect="1" noChangeArrowheads="1"/>
        </xdr:cNvPicPr>
      </xdr:nvPicPr>
      <xdr:blipFill>
        <a:blip r:embed="rId32" cstate="print"/>
        <a:srcRect/>
        <a:stretch>
          <a:fillRect/>
        </a:stretch>
      </xdr:blipFill>
      <xdr:spPr>
        <a:xfrm>
          <a:off x="5264785" y="30712410"/>
          <a:ext cx="662305" cy="7804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511" name="ID_E7217AB92CA748C78CD114531A4906DA"/>
        <xdr:cNvPicPr>
          <a:picLocks noChangeAspect="1" noChangeArrowheads="1"/>
        </xdr:cNvPicPr>
      </xdr:nvPicPr>
      <xdr:blipFill>
        <a:blip r:embed="rId33" cstate="print"/>
        <a:srcRect/>
        <a:stretch>
          <a:fillRect/>
        </a:stretch>
      </xdr:blipFill>
      <xdr:spPr>
        <a:xfrm>
          <a:off x="9186545" y="71604505"/>
          <a:ext cx="860425" cy="6654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64" name="ID_6E84678AB7E44D79A2BE4433E40C0AA2"/>
        <xdr:cNvPicPr>
          <a:picLocks noChangeAspect="1" noChangeArrowheads="1"/>
        </xdr:cNvPicPr>
      </xdr:nvPicPr>
      <xdr:blipFill>
        <a:blip r:embed="rId34" cstate="print">
          <a:lum bright="10000"/>
        </a:blip>
        <a:srcRect/>
        <a:stretch>
          <a:fillRect/>
        </a:stretch>
      </xdr:blipFill>
      <xdr:spPr>
        <a:xfrm>
          <a:off x="9305925" y="54621430"/>
          <a:ext cx="705485" cy="6438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32" name="ID_B933D027178B4830B40E5BC42FA5DD15"/>
        <xdr:cNvPicPr>
          <a:picLocks noChangeAspect="1" noChangeArrowheads="1"/>
        </xdr:cNvPicPr>
      </xdr:nvPicPr>
      <xdr:blipFill>
        <a:blip r:embed="rId35" cstate="print"/>
        <a:srcRect t="4762" b="5042"/>
        <a:stretch>
          <a:fillRect/>
        </a:stretch>
      </xdr:blipFill>
      <xdr:spPr>
        <a:xfrm>
          <a:off x="5165725" y="49338865"/>
          <a:ext cx="952500" cy="7486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60" name="ID_1351EAA4571F448984DB5693510F0CB3"/>
        <xdr:cNvPicPr>
          <a:picLocks noChangeAspect="1" noChangeArrowheads="1"/>
        </xdr:cNvPicPr>
      </xdr:nvPicPr>
      <xdr:blipFill>
        <a:blip r:embed="rId22" cstate="print"/>
        <a:srcRect/>
        <a:stretch>
          <a:fillRect/>
        </a:stretch>
      </xdr:blipFill>
      <xdr:spPr>
        <a:xfrm>
          <a:off x="6424930" y="50206275"/>
          <a:ext cx="881380" cy="68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77" name="ID_85B9D50DD1984BBE9BA1BE629F3268D5"/>
        <xdr:cNvPicPr>
          <a:picLocks noChangeAspect="1" noChangeArrowheads="1"/>
        </xdr:cNvPicPr>
      </xdr:nvPicPr>
      <xdr:blipFill>
        <a:blip r:embed="rId22" cstate="print"/>
        <a:srcRect/>
        <a:stretch>
          <a:fillRect/>
        </a:stretch>
      </xdr:blipFill>
      <xdr:spPr>
        <a:xfrm>
          <a:off x="6445885" y="59062620"/>
          <a:ext cx="880745" cy="68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330" name="ID_DDF42B18C3E9431B8060A63C3EE19C23"/>
        <xdr:cNvPicPr>
          <a:picLocks noChangeAspect="1"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6480810" y="12877165"/>
          <a:ext cx="819150" cy="6997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51" name="ID_96A9ECF0B6BA4D48A2E1B1B2EF402898"/>
        <xdr:cNvPicPr>
          <a:picLocks noChangeAspect="1" noChangeArrowheads="1"/>
        </xdr:cNvPicPr>
      </xdr:nvPicPr>
      <xdr:blipFill>
        <a:blip r:embed="rId36" cstate="print"/>
        <a:srcRect/>
        <a:stretch>
          <a:fillRect/>
        </a:stretch>
      </xdr:blipFill>
      <xdr:spPr>
        <a:xfrm>
          <a:off x="5173345" y="64437895"/>
          <a:ext cx="929640" cy="7581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2" name="ID_C12AFFAC185143A987A32146D62D34D1"/>
        <xdr:cNvPicPr>
          <a:picLocks noChangeAspect="1" noChangeArrowheads="1"/>
        </xdr:cNvPicPr>
      </xdr:nvPicPr>
      <xdr:blipFill>
        <a:blip r:embed="rId37" cstate="print"/>
        <a:srcRect/>
        <a:stretch>
          <a:fillRect/>
        </a:stretch>
      </xdr:blipFill>
      <xdr:spPr>
        <a:xfrm>
          <a:off x="7811135" y="50167540"/>
          <a:ext cx="884555" cy="7232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38" name="ID_560C01690E48494AAD6D67BC7464F397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4578985" y="25325070"/>
          <a:ext cx="5962650" cy="2009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3" name="ID_E0CA21E635F348F6B969D03F196BBC12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5255260" y="12942570"/>
          <a:ext cx="695325" cy="8032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8" name="ID_F44982C64307491386793563443711DD"/>
        <xdr:cNvPicPr>
          <a:picLocks noChangeAspect="1" noChangeArrowheads="1"/>
        </xdr:cNvPicPr>
      </xdr:nvPicPr>
      <xdr:blipFill>
        <a:blip r:embed="rId25" cstate="print">
          <a:lum bright="10000"/>
        </a:blip>
        <a:srcRect/>
        <a:stretch>
          <a:fillRect/>
        </a:stretch>
      </xdr:blipFill>
      <xdr:spPr>
        <a:xfrm>
          <a:off x="9159240" y="26255345"/>
          <a:ext cx="914400" cy="5988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37" name="ID_DA862BC836084BE397EC4E08673D5B54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4578985" y="24437340"/>
          <a:ext cx="6181725" cy="1981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6" name="ID_4840C06D782B4A99B1C10CB9D07244D2"/>
        <xdr:cNvPicPr>
          <a:picLocks noChangeAspect="1" noChangeArrowheads="1"/>
        </xdr:cNvPicPr>
      </xdr:nvPicPr>
      <xdr:blipFill>
        <a:blip r:embed="rId41" cstate="print"/>
        <a:srcRect/>
        <a:stretch>
          <a:fillRect/>
        </a:stretch>
      </xdr:blipFill>
      <xdr:spPr>
        <a:xfrm>
          <a:off x="4867910" y="70698360"/>
          <a:ext cx="1478915" cy="631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510" name="ID_2D07E0D18CA84C55BCF0AA35DC987BD1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7858760" y="71595615"/>
          <a:ext cx="873760" cy="6813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90" name="ID_CC6A87D679CB45AAAD5B10EC529D5A12"/>
        <xdr:cNvPicPr>
          <a:picLocks noChangeAspect="1" noChangeArrowheads="1"/>
        </xdr:cNvPicPr>
      </xdr:nvPicPr>
      <xdr:blipFill>
        <a:blip r:embed="rId33" cstate="print"/>
        <a:srcRect/>
        <a:stretch>
          <a:fillRect/>
        </a:stretch>
      </xdr:blipFill>
      <xdr:spPr>
        <a:xfrm>
          <a:off x="7823835" y="65390395"/>
          <a:ext cx="860425" cy="6654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72" name="ID_8CA8B199AC2C4DE2A789B83760200018"/>
        <xdr:cNvPicPr>
          <a:picLocks noChangeAspect="1" noChangeArrowheads="1"/>
        </xdr:cNvPicPr>
      </xdr:nvPicPr>
      <xdr:blipFill>
        <a:blip r:embed="rId22" cstate="print"/>
        <a:srcRect/>
        <a:stretch>
          <a:fillRect/>
        </a:stretch>
      </xdr:blipFill>
      <xdr:spPr>
        <a:xfrm>
          <a:off x="6445885" y="57287160"/>
          <a:ext cx="880745" cy="68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66" name="ID_020BF1E630414D4595FFDFEF71C400F6"/>
        <xdr:cNvPicPr>
          <a:picLocks noChangeAspect="1" noChangeArrowheads="1"/>
        </xdr:cNvPicPr>
      </xdr:nvPicPr>
      <xdr:blipFill>
        <a:blip r:embed="rId42" cstate="print"/>
        <a:srcRect/>
        <a:stretch>
          <a:fillRect/>
        </a:stretch>
      </xdr:blipFill>
      <xdr:spPr>
        <a:xfrm>
          <a:off x="7823835" y="57297955"/>
          <a:ext cx="852170" cy="6591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65" name="ID_D36AEFEE78DE4D908671B132359E94D6"/>
        <xdr:cNvPicPr>
          <a:picLocks noChangeAspect="1" noChangeArrowheads="1"/>
        </xdr:cNvPicPr>
      </xdr:nvPicPr>
      <xdr:blipFill>
        <a:blip r:embed="rId43"/>
        <a:srcRect/>
        <a:stretch>
          <a:fillRect/>
        </a:stretch>
      </xdr:blipFill>
      <xdr:spPr>
        <a:xfrm>
          <a:off x="7886700" y="12898120"/>
          <a:ext cx="791845" cy="6927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78" name="ID_DE6F03E8CCF94561AD35A0F3D399B556"/>
        <xdr:cNvPicPr>
          <a:picLocks noChangeAspect="1" noChangeArrowheads="1"/>
        </xdr:cNvPicPr>
      </xdr:nvPicPr>
      <xdr:blipFill>
        <a:blip r:embed="rId33" cstate="print"/>
        <a:srcRect/>
        <a:stretch>
          <a:fillRect/>
        </a:stretch>
      </xdr:blipFill>
      <xdr:spPr>
        <a:xfrm>
          <a:off x="7823835" y="59073415"/>
          <a:ext cx="860425" cy="6654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20" name="ID_2BAE7C555B2B48F2964908D805817A58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4578985" y="19110960"/>
          <a:ext cx="6115050" cy="2257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9" name="ID_1F0A19CEA354407DA2F4FEC59822390E"/>
        <xdr:cNvPicPr>
          <a:picLocks noChangeAspect="1" noChangeArrowheads="1"/>
        </xdr:cNvPicPr>
      </xdr:nvPicPr>
      <xdr:blipFill>
        <a:blip r:embed="rId12"/>
        <a:srcRect/>
        <a:stretch>
          <a:fillRect/>
        </a:stretch>
      </xdr:blipFill>
      <xdr:spPr>
        <a:xfrm>
          <a:off x="6482715" y="20013930"/>
          <a:ext cx="879475" cy="6299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81" name="ID_7CFF277448E54E3F8A621B6909ED446B"/>
        <xdr:cNvPicPr>
          <a:picLocks noChangeAspect="1" noChangeArrowheads="1"/>
        </xdr:cNvPicPr>
      </xdr:nvPicPr>
      <xdr:blipFill>
        <a:blip r:embed="rId25" cstate="print">
          <a:lum bright="10000"/>
        </a:blip>
        <a:srcRect/>
        <a:stretch>
          <a:fillRect/>
        </a:stretch>
      </xdr:blipFill>
      <xdr:spPr>
        <a:xfrm>
          <a:off x="7796530" y="20041235"/>
          <a:ext cx="914400" cy="5988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357" name="ID_46B594DD05304949A71A00C52EE8CD08"/>
        <xdr:cNvPicPr>
          <a:picLocks noChangeAspect="1" noChangeArrowheads="1"/>
        </xdr:cNvPicPr>
      </xdr:nvPicPr>
      <xdr:blipFill>
        <a:blip r:embed="rId25" cstate="print">
          <a:lum bright="10000"/>
        </a:blip>
        <a:srcRect/>
        <a:stretch>
          <a:fillRect/>
        </a:stretch>
      </xdr:blipFill>
      <xdr:spPr>
        <a:xfrm>
          <a:off x="9159240" y="20041235"/>
          <a:ext cx="914400" cy="5988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15" name="ID_046A8E3E227947D4ACDE4A177BFD0C1F"/>
        <xdr:cNvPicPr>
          <a:picLocks noChangeAspect="1" noChangeArrowheads="1"/>
        </xdr:cNvPicPr>
      </xdr:nvPicPr>
      <xdr:blipFill>
        <a:blip r:embed="rId12"/>
        <a:srcRect/>
        <a:stretch>
          <a:fillRect/>
        </a:stretch>
      </xdr:blipFill>
      <xdr:spPr>
        <a:xfrm>
          <a:off x="6482715" y="37768530"/>
          <a:ext cx="879475" cy="6299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30" name="ID_D81AF0872A6A4CB9BBC0020BD682539D"/>
        <xdr:cNvPicPr>
          <a:picLocks noChangeAspect="1" noChangeArrowheads="1"/>
        </xdr:cNvPicPr>
      </xdr:nvPicPr>
      <xdr:blipFill>
        <a:blip r:embed="rId45" cstate="print"/>
        <a:srcRect/>
        <a:stretch>
          <a:fillRect/>
        </a:stretch>
      </xdr:blipFill>
      <xdr:spPr>
        <a:xfrm>
          <a:off x="5424170" y="34255710"/>
          <a:ext cx="732155" cy="7626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16" name="ID_B7E59D7AD31B49C98BDAC766D8EA13DF"/>
        <xdr:cNvPicPr>
          <a:picLocks noChangeAspect="1" noChangeArrowheads="1"/>
        </xdr:cNvPicPr>
      </xdr:nvPicPr>
      <xdr:blipFill>
        <a:blip r:embed="rId25" cstate="print">
          <a:lum bright="10000"/>
        </a:blip>
        <a:srcRect/>
        <a:stretch>
          <a:fillRect/>
        </a:stretch>
      </xdr:blipFill>
      <xdr:spPr>
        <a:xfrm>
          <a:off x="7796530" y="37795835"/>
          <a:ext cx="914400" cy="5988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24" name="ID_2B0947A8B35A411E889F6F6A001AC4FD"/>
        <xdr:cNvPicPr>
          <a:picLocks noChangeAspect="1" noChangeArrowheads="1"/>
        </xdr:cNvPicPr>
      </xdr:nvPicPr>
      <xdr:blipFill>
        <a:blip r:embed="rId25" cstate="print">
          <a:lum bright="10000"/>
        </a:blip>
        <a:srcRect/>
        <a:stretch>
          <a:fillRect/>
        </a:stretch>
      </xdr:blipFill>
      <xdr:spPr>
        <a:xfrm>
          <a:off x="6399530" y="40459025"/>
          <a:ext cx="914400" cy="5988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92" name="ID_5A6F22BC3FC94A96B35B01F609361EC4"/>
        <xdr:cNvPicPr>
          <a:picLocks noChangeAspect="1" noChangeArrowheads="1"/>
        </xdr:cNvPicPr>
      </xdr:nvPicPr>
      <xdr:blipFill>
        <a:blip r:embed="rId46" cstate="print"/>
        <a:srcRect/>
        <a:stretch>
          <a:fillRect/>
        </a:stretch>
      </xdr:blipFill>
      <xdr:spPr>
        <a:xfrm>
          <a:off x="7907020" y="31577915"/>
          <a:ext cx="748030" cy="633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25" name="ID_0D20A73DF0D842168D286A5FA49E5135"/>
        <xdr:cNvPicPr>
          <a:picLocks noChangeAspect="1" noChangeArrowheads="1"/>
        </xdr:cNvPicPr>
      </xdr:nvPicPr>
      <xdr:blipFill>
        <a:blip r:embed="rId47" cstate="print"/>
        <a:srcRect/>
        <a:stretch>
          <a:fillRect/>
        </a:stretch>
      </xdr:blipFill>
      <xdr:spPr>
        <a:xfrm>
          <a:off x="7823835" y="40466010"/>
          <a:ext cx="859155" cy="5816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9" name="ID_75984435A7AF4113969D60101AC5F192"/>
        <xdr:cNvPicPr>
          <a:picLocks noChangeAspect="1" noChangeArrowheads="1"/>
        </xdr:cNvPicPr>
      </xdr:nvPicPr>
      <xdr:blipFill>
        <a:blip r:embed="rId48" cstate="print"/>
        <a:srcRect/>
        <a:stretch>
          <a:fillRect/>
        </a:stretch>
      </xdr:blipFill>
      <xdr:spPr>
        <a:xfrm>
          <a:off x="5196205" y="58230135"/>
          <a:ext cx="678180" cy="7829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09" name="ID_BD013EC4AE4848AEA77D3DF858728CE5"/>
        <xdr:cNvPicPr>
          <a:picLocks noChangeAspect="1" noChangeArrowheads="1"/>
        </xdr:cNvPicPr>
      </xdr:nvPicPr>
      <xdr:blipFill>
        <a:blip r:embed="rId28" cstate="print"/>
        <a:srcRect/>
        <a:stretch>
          <a:fillRect/>
        </a:stretch>
      </xdr:blipFill>
      <xdr:spPr>
        <a:xfrm>
          <a:off x="7844790" y="35077400"/>
          <a:ext cx="880110" cy="6927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331" name="ID_E73D3962FF324036B2BE03E9CEF66EE6"/>
        <xdr:cNvPicPr>
          <a:picLocks noChangeAspect="1" noChangeArrowheads="1"/>
        </xdr:cNvPicPr>
      </xdr:nvPicPr>
      <xdr:blipFill>
        <a:blip r:embed="rId49" cstate="print"/>
        <a:srcRect/>
        <a:stretch>
          <a:fillRect/>
        </a:stretch>
      </xdr:blipFill>
      <xdr:spPr>
        <a:xfrm>
          <a:off x="6486525" y="13799820"/>
          <a:ext cx="754380" cy="662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333" name="ID_1221A5EB99AE4A7198B50B8CAB3A7E5E"/>
        <xdr:cNvPicPr>
          <a:picLocks noChangeAspect="1" noChangeArrowheads="1"/>
        </xdr:cNvPicPr>
      </xdr:nvPicPr>
      <xdr:blipFill>
        <a:blip r:embed="rId28" cstate="print"/>
        <a:srcRect/>
        <a:stretch>
          <a:fillRect/>
        </a:stretch>
      </xdr:blipFill>
      <xdr:spPr>
        <a:xfrm>
          <a:off x="7844790" y="13771880"/>
          <a:ext cx="880110" cy="6927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39" name="ID_93E4024F62B947469A2FD0E38DD43F1F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4578985" y="32426910"/>
          <a:ext cx="5162550" cy="2600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01" name="ID_56DFF781A5304B7AA743B403F16A058E"/>
        <xdr:cNvPicPr>
          <a:picLocks noChangeAspect="1" noChangeArrowheads="1"/>
        </xdr:cNvPicPr>
      </xdr:nvPicPr>
      <xdr:blipFill>
        <a:blip r:embed="rId25" cstate="print">
          <a:lum bright="10000"/>
        </a:blip>
        <a:srcRect/>
        <a:stretch>
          <a:fillRect/>
        </a:stretch>
      </xdr:blipFill>
      <xdr:spPr>
        <a:xfrm>
          <a:off x="6399530" y="33357185"/>
          <a:ext cx="914400" cy="5988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94" name="ID_0C8CD0B29F2D4C5FBA4E7BAC2DEBAE3B"/>
        <xdr:cNvPicPr>
          <a:picLocks noChangeAspect="1" noChangeArrowheads="1"/>
        </xdr:cNvPicPr>
      </xdr:nvPicPr>
      <xdr:blipFill>
        <a:blip r:embed="rId51" cstate="print"/>
        <a:srcRect/>
        <a:stretch>
          <a:fillRect/>
        </a:stretch>
      </xdr:blipFill>
      <xdr:spPr>
        <a:xfrm>
          <a:off x="7907020" y="33333690"/>
          <a:ext cx="814070" cy="6400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" name="ID_CE449CA9C8E949F8BC04A161C4A6E455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5264785" y="13841730"/>
          <a:ext cx="706755" cy="7981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35" name="ID_EF9B33163A9649FAB92C8750E6505BFB"/>
        <xdr:cNvPicPr>
          <a:picLocks noChangeAspect="1"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6480810" y="14652625"/>
          <a:ext cx="819150" cy="6997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31" name="ID_2D354B2BFEC943E8A06BD7EA602D9E1E"/>
        <xdr:cNvPicPr>
          <a:picLocks noChangeAspect="1" noChangeArrowheads="1"/>
        </xdr:cNvPicPr>
      </xdr:nvPicPr>
      <xdr:blipFill>
        <a:blip r:embed="rId53" cstate="print"/>
        <a:srcRect/>
        <a:stretch>
          <a:fillRect/>
        </a:stretch>
      </xdr:blipFill>
      <xdr:spPr>
        <a:xfrm>
          <a:off x="5455285" y="35126930"/>
          <a:ext cx="647700" cy="7632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08" name="ID_9B7EB528DBB14D4DB0B6C7EF83681EC4"/>
        <xdr:cNvPicPr>
          <a:picLocks noChangeAspect="1" noChangeArrowheads="1"/>
        </xdr:cNvPicPr>
      </xdr:nvPicPr>
      <xdr:blipFill>
        <a:blip r:embed="rId54" cstate="print">
          <a:lum bright="10000"/>
        </a:blip>
        <a:srcRect/>
        <a:stretch>
          <a:fillRect/>
        </a:stretch>
      </xdr:blipFill>
      <xdr:spPr>
        <a:xfrm>
          <a:off x="6399530" y="35986085"/>
          <a:ext cx="914400" cy="633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833" name="ID_D89D4951029146B7865D80358BB526E2"/>
        <xdr:cNvPicPr>
          <a:picLocks noChangeAspect="1" noChangeArrowheads="1"/>
        </xdr:cNvPicPr>
      </xdr:nvPicPr>
      <xdr:blipFill>
        <a:blip r:embed="rId55"/>
        <a:srcRect/>
        <a:stretch>
          <a:fillRect/>
        </a:stretch>
      </xdr:blipFill>
      <xdr:spPr>
        <a:xfrm>
          <a:off x="7851775" y="36006405"/>
          <a:ext cx="852170" cy="6521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47" name="ID_1B338D2E7FCE4A27889764BD0CF10CE8"/>
        <xdr:cNvPicPr>
          <a:picLocks noChangeAspect="1" noChangeArrowheads="1"/>
        </xdr:cNvPicPr>
      </xdr:nvPicPr>
      <xdr:blipFill>
        <a:blip r:embed="rId56" cstate="print"/>
        <a:srcRect/>
        <a:stretch>
          <a:fillRect/>
        </a:stretch>
      </xdr:blipFill>
      <xdr:spPr>
        <a:xfrm>
          <a:off x="5287645" y="62655450"/>
          <a:ext cx="69215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83" name="ID_EC77D7E4F1374131B8756F4D5AE0D035"/>
        <xdr:cNvPicPr>
          <a:picLocks noChangeAspect="1" noChangeArrowheads="1"/>
        </xdr:cNvPicPr>
      </xdr:nvPicPr>
      <xdr:blipFill>
        <a:blip r:embed="rId57" cstate="print"/>
        <a:srcRect/>
        <a:stretch>
          <a:fillRect/>
        </a:stretch>
      </xdr:blipFill>
      <xdr:spPr>
        <a:xfrm>
          <a:off x="6447790" y="63573660"/>
          <a:ext cx="882650" cy="6718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50" name="ID_395FD679DBF84043AC6C5C55C7E2C9CC"/>
        <xdr:cNvPicPr>
          <a:picLocks noChangeAspect="1" noChangeArrowheads="1"/>
        </xdr:cNvPicPr>
      </xdr:nvPicPr>
      <xdr:blipFill>
        <a:blip r:embed="rId58" cstate="print"/>
        <a:srcRect/>
        <a:stretch>
          <a:fillRect/>
        </a:stretch>
      </xdr:blipFill>
      <xdr:spPr>
        <a:xfrm>
          <a:off x="7867015" y="63601600"/>
          <a:ext cx="781685" cy="6997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44" name="ID_4A6AFE2F3EDB4399A2590FF8D68FA54E"/>
        <xdr:cNvPicPr>
          <a:picLocks noChangeAspect="1" noChangeArrowheads="1"/>
        </xdr:cNvPicPr>
      </xdr:nvPicPr>
      <xdr:blipFill>
        <a:blip r:embed="rId59" cstate="print"/>
        <a:srcRect/>
        <a:stretch>
          <a:fillRect/>
        </a:stretch>
      </xdr:blipFill>
      <xdr:spPr>
        <a:xfrm>
          <a:off x="5121275" y="61759465"/>
          <a:ext cx="885825" cy="815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85" name="ID_B623206BCA7243DBB1B7E38A976694BE"/>
        <xdr:cNvPicPr>
          <a:picLocks noChangeAspect="1" noChangeArrowheads="1"/>
        </xdr:cNvPicPr>
      </xdr:nvPicPr>
      <xdr:blipFill>
        <a:blip r:embed="rId21" cstate="print"/>
        <a:srcRect/>
        <a:stretch>
          <a:fillRect/>
        </a:stretch>
      </xdr:blipFill>
      <xdr:spPr>
        <a:xfrm>
          <a:off x="6480175" y="62723395"/>
          <a:ext cx="854710" cy="6648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75" name="ID_EFF9531D11D141B5A021F0ED17835ADD"/>
        <xdr:cNvPicPr>
          <a:picLocks noChangeAspect="1" noChangeArrowheads="1"/>
        </xdr:cNvPicPr>
      </xdr:nvPicPr>
      <xdr:blipFill>
        <a:blip r:embed="rId60" cstate="print">
          <a:lum bright="10000"/>
        </a:blip>
        <a:srcRect/>
        <a:stretch>
          <a:fillRect/>
        </a:stretch>
      </xdr:blipFill>
      <xdr:spPr>
        <a:xfrm>
          <a:off x="7880985" y="62706885"/>
          <a:ext cx="813435" cy="68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48" name="ID_2129031306EA4314BF597C4523AB5683"/>
        <xdr:cNvPicPr>
          <a:picLocks noChangeAspect="1" noChangeArrowheads="1"/>
        </xdr:cNvPicPr>
      </xdr:nvPicPr>
      <xdr:blipFill>
        <a:blip r:embed="rId61"/>
        <a:srcRect/>
        <a:stretch>
          <a:fillRect/>
        </a:stretch>
      </xdr:blipFill>
      <xdr:spPr>
        <a:xfrm>
          <a:off x="9243060" y="62715140"/>
          <a:ext cx="827405" cy="6978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57" name="ID_829474D756EF4F389D2FAC6F761F7C57"/>
        <xdr:cNvPicPr>
          <a:picLocks noChangeAspect="1" noChangeArrowheads="1"/>
        </xdr:cNvPicPr>
      </xdr:nvPicPr>
      <xdr:blipFill>
        <a:blip r:embed="rId62" cstate="print"/>
        <a:srcRect/>
        <a:stretch>
          <a:fillRect/>
        </a:stretch>
      </xdr:blipFill>
      <xdr:spPr>
        <a:xfrm>
          <a:off x="5333365" y="72442705"/>
          <a:ext cx="700405" cy="7645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233" name="ID_AF8110A9C4E7465C8C99211BD6A120A1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5257165" y="51964590"/>
          <a:ext cx="746760" cy="8185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5" name="ID_03CCCDEA1E5B42098020E53F90160F8F"/>
        <xdr:cNvPicPr>
          <a:picLocks noChangeAspect="1" noChangeArrowheads="1"/>
        </xdr:cNvPicPr>
      </xdr:nvPicPr>
      <xdr:blipFill>
        <a:blip r:embed="rId64" cstate="print"/>
        <a:srcRect/>
        <a:stretch>
          <a:fillRect/>
        </a:stretch>
      </xdr:blipFill>
      <xdr:spPr>
        <a:xfrm>
          <a:off x="7836535" y="52892960"/>
          <a:ext cx="800100" cy="7067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52" name="ID_85AE9903D2A44CE09E96D86F2C65D0FD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5203825" y="16508730"/>
          <a:ext cx="662940" cy="7543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4" name="ID_9306D84F76CC4F46A0DD589C110BF83A"/>
        <xdr:cNvPicPr>
          <a:picLocks noChangeAspect="1" noChangeArrowheads="1"/>
        </xdr:cNvPicPr>
      </xdr:nvPicPr>
      <xdr:blipFill>
        <a:blip r:embed="rId66" cstate="print"/>
        <a:srcRect/>
        <a:stretch>
          <a:fillRect/>
        </a:stretch>
      </xdr:blipFill>
      <xdr:spPr>
        <a:xfrm>
          <a:off x="7851775" y="17343755"/>
          <a:ext cx="868045" cy="6623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70" name="ID_AD244969A1F9490E8BEA328BA1AF3890"/>
        <xdr:cNvPicPr>
          <a:picLocks noChangeAspect="1" noChangeArrowheads="1"/>
        </xdr:cNvPicPr>
      </xdr:nvPicPr>
      <xdr:blipFill>
        <a:blip r:embed="rId67" cstate="print"/>
        <a:srcRect/>
        <a:stretch>
          <a:fillRect/>
        </a:stretch>
      </xdr:blipFill>
      <xdr:spPr>
        <a:xfrm>
          <a:off x="5020945" y="86647020"/>
          <a:ext cx="721995" cy="7315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544" name="ID_F084A914F7C94226909B80BB48077EB1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6501765" y="87579200"/>
          <a:ext cx="784225" cy="669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71" name="ID_CF1BC6C88E2743FBA7071A58D0F146B6"/>
        <xdr:cNvPicPr>
          <a:picLocks noChangeAspect="1" noChangeArrowheads="1"/>
        </xdr:cNvPicPr>
      </xdr:nvPicPr>
      <xdr:blipFill>
        <a:blip r:embed="rId68" cstate="print"/>
        <a:srcRect/>
        <a:stretch>
          <a:fillRect/>
        </a:stretch>
      </xdr:blipFill>
      <xdr:spPr>
        <a:xfrm>
          <a:off x="7872730" y="87596345"/>
          <a:ext cx="741045" cy="652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76" name="ID_A53DF46B48084413900093285FE41C11"/>
        <xdr:cNvPicPr>
          <a:picLocks noChangeAspect="1" noChangeArrowheads="1"/>
        </xdr:cNvPicPr>
      </xdr:nvPicPr>
      <xdr:blipFill>
        <a:blip r:embed="rId69" cstate="print"/>
        <a:srcRect/>
        <a:stretch>
          <a:fillRect/>
        </a:stretch>
      </xdr:blipFill>
      <xdr:spPr>
        <a:xfrm>
          <a:off x="6525260" y="2249805"/>
          <a:ext cx="718820" cy="666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78" name="ID_6CBD0F8093534D5498149260A922CC01"/>
        <xdr:cNvPicPr>
          <a:picLocks noChangeAspect="1" noChangeArrowheads="1"/>
        </xdr:cNvPicPr>
      </xdr:nvPicPr>
      <xdr:blipFill>
        <a:blip r:embed="rId70" cstate="print"/>
        <a:srcRect/>
        <a:stretch>
          <a:fillRect/>
        </a:stretch>
      </xdr:blipFill>
      <xdr:spPr>
        <a:xfrm>
          <a:off x="7874000" y="2251710"/>
          <a:ext cx="786130" cy="5918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392" name="ID_B58FE4CA88DD43C79F00689C7EDA50CE"/>
        <xdr:cNvPicPr>
          <a:picLocks noChangeAspect="1" noChangeArrowheads="1"/>
        </xdr:cNvPicPr>
      </xdr:nvPicPr>
      <xdr:blipFill>
        <a:blip r:embed="rId25" cstate="print">
          <a:lum bright="10000"/>
        </a:blip>
        <a:srcRect/>
        <a:stretch>
          <a:fillRect/>
        </a:stretch>
      </xdr:blipFill>
      <xdr:spPr>
        <a:xfrm>
          <a:off x="6399530" y="31581725"/>
          <a:ext cx="914400" cy="5988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5" name="ID_C1CEEA99A92847E393834F28159B1413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4578985" y="77701140"/>
          <a:ext cx="2895600" cy="1257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27" name="ID_AA59945E9197454497080DA94A2ADF19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6501765" y="78701900"/>
          <a:ext cx="784225" cy="669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528" name="ID_79C0D11A78D44ACFA757846FFA7739EC"/>
        <xdr:cNvPicPr>
          <a:picLocks noChangeAspect="1" noChangeArrowheads="1"/>
        </xdr:cNvPicPr>
      </xdr:nvPicPr>
      <xdr:blipFill>
        <a:blip r:embed="rId60" cstate="print">
          <a:lum bright="10000"/>
        </a:blip>
        <a:srcRect/>
        <a:stretch>
          <a:fillRect/>
        </a:stretch>
      </xdr:blipFill>
      <xdr:spPr>
        <a:xfrm>
          <a:off x="7880985" y="78686025"/>
          <a:ext cx="813435" cy="68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856" name="ID_8CFF98C337A4468C9614A619C978109B"/>
        <xdr:cNvPicPr>
          <a:picLocks noChangeAspect="1" noChangeArrowheads="1"/>
        </xdr:cNvPicPr>
      </xdr:nvPicPr>
      <xdr:blipFill>
        <a:blip r:embed="rId72" cstate="print"/>
        <a:srcRect/>
        <a:stretch>
          <a:fillRect/>
        </a:stretch>
      </xdr:blipFill>
      <xdr:spPr>
        <a:xfrm>
          <a:off x="9228455" y="78686025"/>
          <a:ext cx="727075" cy="6896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55" name="ID_F06CF55E20CC4333841DE07D291BC4B7"/>
        <xdr:cNvPicPr>
          <a:picLocks noChangeAspect="1" noChangeArrowheads="1"/>
        </xdr:cNvPicPr>
      </xdr:nvPicPr>
      <xdr:blipFill>
        <a:blip r:embed="rId73" cstate="print"/>
        <a:srcRect/>
        <a:stretch>
          <a:fillRect/>
        </a:stretch>
      </xdr:blipFill>
      <xdr:spPr>
        <a:xfrm>
          <a:off x="5203825" y="59110880"/>
          <a:ext cx="723900" cy="793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79" name="ID_EB50242362E94F17B8AA6C641C058BB0"/>
        <xdr:cNvPicPr>
          <a:picLocks noChangeAspect="1" noChangeArrowheads="1"/>
        </xdr:cNvPicPr>
      </xdr:nvPicPr>
      <xdr:blipFill>
        <a:blip r:embed="rId12"/>
        <a:srcRect/>
        <a:stretch>
          <a:fillRect/>
        </a:stretch>
      </xdr:blipFill>
      <xdr:spPr>
        <a:xfrm>
          <a:off x="6461760" y="59961780"/>
          <a:ext cx="879475" cy="6299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80" name="ID_662FC6BAF5234CBE8DE2E32213D9F64B"/>
        <xdr:cNvPicPr>
          <a:picLocks noChangeAspect="1" noChangeArrowheads="1"/>
        </xdr:cNvPicPr>
      </xdr:nvPicPr>
      <xdr:blipFill>
        <a:blip r:embed="rId28" cstate="print"/>
        <a:srcRect/>
        <a:stretch>
          <a:fillRect/>
        </a:stretch>
      </xdr:blipFill>
      <xdr:spPr>
        <a:xfrm>
          <a:off x="7844790" y="59933840"/>
          <a:ext cx="880110" cy="6927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77" name="ID_85A18E45CC6B478FAF47EBB98D81E1B4"/>
        <xdr:cNvPicPr>
          <a:picLocks noChangeAspect="1" noChangeArrowheads="1"/>
        </xdr:cNvPicPr>
      </xdr:nvPicPr>
      <xdr:blipFill>
        <a:blip r:embed="rId74" cstate="print"/>
        <a:srcRect/>
        <a:stretch>
          <a:fillRect/>
        </a:stretch>
      </xdr:blipFill>
      <xdr:spPr>
        <a:xfrm>
          <a:off x="9149715" y="59947810"/>
          <a:ext cx="847725" cy="68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515" name="ID_64D3CB26E2614214882569B1DFA8C24E"/>
        <xdr:cNvPicPr>
          <a:picLocks noChangeAspect="1" noChangeArrowheads="1"/>
        </xdr:cNvPicPr>
      </xdr:nvPicPr>
      <xdr:blipFill>
        <a:blip r:embed="rId75" cstate="print"/>
        <a:srcRect/>
        <a:stretch>
          <a:fillRect/>
        </a:stretch>
      </xdr:blipFill>
      <xdr:spPr>
        <a:xfrm>
          <a:off x="6461760" y="73366630"/>
          <a:ext cx="886460" cy="6718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69" name="ID_199E5FC723A54E438F3942E2CAE2262E"/>
        <xdr:cNvPicPr>
          <a:picLocks noChangeAspect="1" noChangeArrowheads="1"/>
        </xdr:cNvPicPr>
      </xdr:nvPicPr>
      <xdr:blipFill>
        <a:blip r:embed="rId76" cstate="print"/>
        <a:srcRect/>
        <a:stretch>
          <a:fillRect/>
        </a:stretch>
      </xdr:blipFill>
      <xdr:spPr>
        <a:xfrm>
          <a:off x="4944745" y="85735160"/>
          <a:ext cx="883920" cy="7912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545" name="ID_A309ADC010CB410AB16F64173E47D910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6501765" y="86691470"/>
          <a:ext cx="784225" cy="669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862" name="ID_E8A04A33022848368121A1AA59DA6E38"/>
        <xdr:cNvPicPr>
          <a:picLocks noChangeAspect="1" noChangeArrowheads="1"/>
        </xdr:cNvPicPr>
      </xdr:nvPicPr>
      <xdr:blipFill>
        <a:blip r:embed="rId77" cstate="print"/>
        <a:srcRect/>
        <a:stretch>
          <a:fillRect/>
        </a:stretch>
      </xdr:blipFill>
      <xdr:spPr>
        <a:xfrm>
          <a:off x="7810500" y="86682580"/>
          <a:ext cx="901700" cy="6927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863" name="ID_752A64536B38425A8DB63B58561F9BAE"/>
        <xdr:cNvPicPr>
          <a:picLocks noChangeAspect="1" noChangeArrowheads="1"/>
        </xdr:cNvPicPr>
      </xdr:nvPicPr>
      <xdr:blipFill>
        <a:blip r:embed="rId78" cstate="print"/>
        <a:srcRect/>
        <a:stretch>
          <a:fillRect/>
        </a:stretch>
      </xdr:blipFill>
      <xdr:spPr>
        <a:xfrm>
          <a:off x="9153525" y="86686390"/>
          <a:ext cx="829945" cy="6769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</etc:cellImages>
</file>

<file path=xl/sharedStrings.xml><?xml version="1.0" encoding="utf-8"?>
<sst xmlns="http://schemas.openxmlformats.org/spreadsheetml/2006/main" count="215" uniqueCount="195">
  <si>
    <t>附表二</t>
  </si>
  <si>
    <t>江山如诗活动家具分类汇总表（报价参考辅助）</t>
  </si>
  <si>
    <t>序号</t>
  </si>
  <si>
    <t>类别</t>
  </si>
  <si>
    <t>家具编号</t>
  </si>
  <si>
    <t>名称及规格</t>
  </si>
  <si>
    <t>样式图片</t>
  </si>
  <si>
    <t>材质一</t>
  </si>
  <si>
    <t>材质二</t>
  </si>
  <si>
    <t>材质三</t>
  </si>
  <si>
    <t>用材说明</t>
  </si>
  <si>
    <t>数量</t>
  </si>
  <si>
    <t>需打样说明</t>
  </si>
  <si>
    <t>沙发</t>
  </si>
  <si>
    <t>3F029</t>
  </si>
  <si>
    <t>L型组合沙发L2900*D800*H800</t>
  </si>
  <si>
    <t>4F006</t>
  </si>
  <si>
    <t>L型组合沙发L3600*D800*H780</t>
  </si>
  <si>
    <t>3F028</t>
  </si>
  <si>
    <t>U型组合沙发L5800*D800*H800</t>
  </si>
  <si>
    <t>2F005</t>
  </si>
  <si>
    <t>单位沙发L1050*D800*H800</t>
  </si>
  <si>
    <t>2F025</t>
  </si>
  <si>
    <t>三位沙发L2000*D800*H800</t>
  </si>
  <si>
    <t>2F-A01</t>
  </si>
  <si>
    <t>双面座位
沙发（带花池）L3000*D1500*H750</t>
  </si>
  <si>
    <t>3F001</t>
  </si>
  <si>
    <t>双面座位
沙发（带花池）L4500*H450/750*D1500</t>
  </si>
  <si>
    <t>4F001</t>
  </si>
  <si>
    <t>双位沙发L1600*D800*H450/900</t>
  </si>
  <si>
    <t>材质一:白蜡木索色；材质二:超千皮；材质三:高级布艺。</t>
  </si>
  <si>
    <t>2F004</t>
  </si>
  <si>
    <t>双位沙发L1600*D800*H800</t>
  </si>
  <si>
    <t>2F003</t>
  </si>
  <si>
    <t>双位沙发L1600*D850*H800</t>
  </si>
  <si>
    <t>3F037</t>
  </si>
  <si>
    <t>双位沙发L1900*D800*H450/750</t>
  </si>
  <si>
    <t>3F005</t>
  </si>
  <si>
    <t>异形沙发L2300*D850*H800</t>
  </si>
  <si>
    <t>3F004</t>
  </si>
  <si>
    <t>异形沙发L2860*D850*H800</t>
  </si>
  <si>
    <t>材质一:304有色不锈钢；材质二:高级布艺；材质三:。</t>
  </si>
  <si>
    <t>1F-A01</t>
  </si>
  <si>
    <t>异型沙发L2000*D900*H450/1000</t>
  </si>
  <si>
    <t>3F006</t>
  </si>
  <si>
    <t>转角沙发L3900*D900*H800</t>
  </si>
  <si>
    <t>卡座沙发</t>
  </si>
  <si>
    <t>3F020</t>
  </si>
  <si>
    <t>卡座沙发L1600*D700*H950</t>
  </si>
  <si>
    <t>2F001</t>
  </si>
  <si>
    <t>卡座沙发L2200*D650*H1000</t>
  </si>
  <si>
    <t>材质一:304有色不锈钢；材质二:超千皮；材质三:高级布艺。</t>
  </si>
  <si>
    <t>2F002</t>
  </si>
  <si>
    <t>卡座沙发L7700*D700*H1100</t>
  </si>
  <si>
    <t>沙发椅</t>
  </si>
  <si>
    <t>4F002</t>
  </si>
  <si>
    <t>沙发椅L700*D720*H450/780</t>
  </si>
  <si>
    <t>材质一:白蜡木索色；材质二:高级布艺；材质三:。</t>
  </si>
  <si>
    <t>3F012</t>
  </si>
  <si>
    <t>沙发椅L800*D800*H900</t>
  </si>
  <si>
    <t>材质一:304有色不锈钢；材质二:高级布艺；材质三:超千皮。</t>
  </si>
  <si>
    <t>3F007</t>
  </si>
  <si>
    <t>沙发椅L850*D800*H900</t>
  </si>
  <si>
    <t>2F026</t>
  </si>
  <si>
    <t>沙发椅L800*D800*H800</t>
  </si>
  <si>
    <t>几</t>
  </si>
  <si>
    <t>2F022</t>
  </si>
  <si>
    <t>边几L500*W280*H520</t>
  </si>
  <si>
    <t>材质一:304有色不锈钢；材质二:白蜡木索色；材质三:防火板（威盛亚 S211-NW)。</t>
  </si>
  <si>
    <t>2F041</t>
  </si>
  <si>
    <t>边几L500*W380*H520</t>
  </si>
  <si>
    <t>3F041</t>
  </si>
  <si>
    <t>边几L550*W400*H500</t>
  </si>
  <si>
    <t>3F040</t>
  </si>
  <si>
    <t>茶几φ500*H500</t>
  </si>
  <si>
    <t>3F003</t>
  </si>
  <si>
    <t>茶几φ800*H400</t>
  </si>
  <si>
    <t>3F016</t>
  </si>
  <si>
    <t>大茶几L1200*W750*H380</t>
  </si>
  <si>
    <t>2F040</t>
  </si>
  <si>
    <t>大茶几L1400*W600*H600</t>
  </si>
  <si>
    <t>2F020</t>
  </si>
  <si>
    <t>方茶几L1200*W700*H600</t>
  </si>
  <si>
    <t>2F021</t>
  </si>
  <si>
    <t>方茶几L700*W700*H600</t>
  </si>
  <si>
    <t>材质一:白蜡木索色；材质二:防火板台面（威盛亚 8151-07)；材质三:。</t>
  </si>
  <si>
    <t>3F031</t>
  </si>
  <si>
    <t>方形茶几L1000*W900*H600</t>
  </si>
  <si>
    <t>材质一:304有色不锈钢；材质二:超千皮；材质三:防火板台面（威盛亚 4954-01)。</t>
  </si>
  <si>
    <t>3F032</t>
  </si>
  <si>
    <t>方形茶几L600*W600*H600</t>
  </si>
  <si>
    <t>3F027</t>
  </si>
  <si>
    <t>椭圆茶几L1400*W700*H600</t>
  </si>
  <si>
    <t>4F012</t>
  </si>
  <si>
    <t>圆茶几φ1000*H400</t>
  </si>
  <si>
    <t>2F019</t>
  </si>
  <si>
    <t>圆茶几φ400*H520</t>
  </si>
  <si>
    <t>4F013</t>
  </si>
  <si>
    <t>圆茶几φ600*H500</t>
  </si>
  <si>
    <t>2F018</t>
  </si>
  <si>
    <t>圆茶几φ700*H520</t>
  </si>
  <si>
    <t>3F035</t>
  </si>
  <si>
    <t>圆茶几φ800*H400</t>
  </si>
  <si>
    <t>1F-A03</t>
  </si>
  <si>
    <t>圆茶几φ900*H400</t>
  </si>
  <si>
    <t>2F017</t>
  </si>
  <si>
    <t>圆茶几φ900*H520</t>
  </si>
  <si>
    <t>3F015</t>
  </si>
  <si>
    <t>圆形茶几φ800*H400</t>
  </si>
  <si>
    <t>材质一:白蜡木索色；材质二:；材质三:。</t>
  </si>
  <si>
    <t>2F039</t>
  </si>
  <si>
    <t>长条茶几L1200*W600*H600</t>
  </si>
  <si>
    <t>桌</t>
  </si>
  <si>
    <t>4F010</t>
  </si>
  <si>
    <t>餐桌L1400*W800*H720</t>
  </si>
  <si>
    <t>3F024</t>
  </si>
  <si>
    <t>餐桌L800*W700*H720</t>
  </si>
  <si>
    <t>材质一:304有色不锈钢；材质二:防火板台面（威盛亚 4954-01)；材质三:。</t>
  </si>
  <si>
    <t>2F015</t>
  </si>
  <si>
    <t>双人餐桌L600*W800*H720</t>
  </si>
  <si>
    <t>材质一:304有色不锈钢；材质二:防火板（威盛亚 S211-NW)；材质三:实木线条索色。</t>
  </si>
  <si>
    <t>2F035</t>
  </si>
  <si>
    <t>圆餐桌φ1000*H720</t>
  </si>
  <si>
    <t>2F016</t>
  </si>
  <si>
    <t>圆形餐桌φ1000*H720</t>
  </si>
  <si>
    <t>2F038</t>
  </si>
  <si>
    <t>圆形咖啡桌φ500*H550</t>
  </si>
  <si>
    <t>2F037</t>
  </si>
  <si>
    <t>圆形咖啡桌φ600*H600</t>
  </si>
  <si>
    <t>3F036</t>
  </si>
  <si>
    <t>圆桌φ700*H880</t>
  </si>
  <si>
    <t>2F036</t>
  </si>
  <si>
    <t>长条餐桌L2200*W900*H720</t>
  </si>
  <si>
    <t>台</t>
  </si>
  <si>
    <t>3F017</t>
  </si>
  <si>
    <t>茶水台φ400*H550</t>
  </si>
  <si>
    <t>3F019</t>
  </si>
  <si>
    <t>雕塑台（带灯光）L350*W350*H1500</t>
  </si>
  <si>
    <t>椅</t>
  </si>
  <si>
    <t>2F007</t>
  </si>
  <si>
    <t>餐椅W520*H450/850*D580</t>
  </si>
  <si>
    <t>2F032</t>
  </si>
  <si>
    <t>餐椅W540*H450/730*D600</t>
  </si>
  <si>
    <t>材质一:白蜡木索色；材质二:超千皮；材质三:。</t>
  </si>
  <si>
    <t>2F008</t>
  </si>
  <si>
    <t>餐椅W550*H450/740*D560</t>
  </si>
  <si>
    <t>2F030</t>
  </si>
  <si>
    <t>餐椅W550*H450/770*D630</t>
  </si>
  <si>
    <t>2F009</t>
  </si>
  <si>
    <t>餐椅W560*H450/820*D580</t>
  </si>
  <si>
    <t>2F033</t>
  </si>
  <si>
    <t>餐椅W560*H450/820*D600</t>
  </si>
  <si>
    <t>3F022</t>
  </si>
  <si>
    <t>餐椅W600*D620*H670</t>
  </si>
  <si>
    <t>3F021</t>
  </si>
  <si>
    <t>餐椅W620*D620*H670</t>
  </si>
  <si>
    <t>3F010</t>
  </si>
  <si>
    <t>麻将椅W480*D540*H840</t>
  </si>
  <si>
    <t>3F014</t>
  </si>
  <si>
    <t>麻将椅W560*H450/820*D580</t>
  </si>
  <si>
    <t>2F012</t>
  </si>
  <si>
    <t>休闲椅W650*H400/750*D700</t>
  </si>
  <si>
    <t>4F008</t>
  </si>
  <si>
    <t>休闲椅W660*D680*H800</t>
  </si>
  <si>
    <t>1F-A02</t>
  </si>
  <si>
    <t>休闲椅W700*D700*H750</t>
  </si>
  <si>
    <t>2F028</t>
  </si>
  <si>
    <t>休闲椅W700*D750*H430/850</t>
  </si>
  <si>
    <t>3F039</t>
  </si>
  <si>
    <t>休闲椅W700*D780*H680</t>
  </si>
  <si>
    <t>3F018</t>
  </si>
  <si>
    <t>休闲椅W700*D800*H740</t>
  </si>
  <si>
    <t>3F033</t>
  </si>
  <si>
    <t>休闲椅W730*D800*H850</t>
  </si>
  <si>
    <t>4F007</t>
  </si>
  <si>
    <t>休闲椅W780*D800*H800</t>
  </si>
  <si>
    <t>材质一:白蜡木索色；材质二:高级布艺；材质三:高级布艺。</t>
  </si>
  <si>
    <t>2F027</t>
  </si>
  <si>
    <t>休闲椅W850*D880*H430/950</t>
  </si>
  <si>
    <t>凳</t>
  </si>
  <si>
    <t>3F034</t>
  </si>
  <si>
    <t>吧凳W540*D660*H600/900</t>
  </si>
  <si>
    <t>1F-A04</t>
  </si>
  <si>
    <t>吧凳W550*D570*H650/910</t>
  </si>
  <si>
    <t>3F013</t>
  </si>
  <si>
    <t>脚凳φ600*H450</t>
  </si>
  <si>
    <t>2F014</t>
  </si>
  <si>
    <t>异形实木坐凳L2400*H420/570*D600</t>
  </si>
  <si>
    <t>1F-A05</t>
  </si>
  <si>
    <t>异型实木长条凳L2600*D1050*H400</t>
  </si>
  <si>
    <t>靠枕</t>
  </si>
  <si>
    <t>3F009</t>
  </si>
  <si>
    <t>靠枕L400*H400*D150</t>
  </si>
  <si>
    <t>2F006</t>
  </si>
  <si>
    <t>靠枕L450*H450*D150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</si>
</sst>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2"/>
      <name val="Calibri"/>
      <charset val="134"/>
    </font>
    <font>
      <sz val="12"/>
      <name val="宋体"/>
      <charset val="134"/>
    </font>
    <font>
      <sz val="12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9" tint="0.8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3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9" borderId="6" applyNumberFormat="0" applyAlignment="0" applyProtection="0">
      <alignment vertical="center"/>
    </xf>
    <xf numFmtId="0" fontId="16" fillId="10" borderId="7" applyNumberFormat="0" applyAlignment="0" applyProtection="0">
      <alignment vertical="center"/>
    </xf>
    <xf numFmtId="0" fontId="17" fillId="10" borderId="6" applyNumberFormat="0" applyAlignment="0" applyProtection="0">
      <alignment vertical="center"/>
    </xf>
    <xf numFmtId="0" fontId="18" fillId="11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4" fillId="38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4" fillId="4" borderId="1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left" vertical="center" wrapText="1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vertical="center" wrapText="1"/>
    </xf>
    <xf numFmtId="0" fontId="0" fillId="3" borderId="1" xfId="0" applyFill="1" applyBorder="1" applyAlignment="1">
      <alignment horizontal="left" vertical="center"/>
    </xf>
    <xf numFmtId="0" fontId="0" fillId="7" borderId="1" xfId="0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8" Type="http://schemas.openxmlformats.org/officeDocument/2006/relationships/image" Target="media/image78.png"/><Relationship Id="rId77" Type="http://schemas.openxmlformats.org/officeDocument/2006/relationships/image" Target="media/image77.png"/><Relationship Id="rId76" Type="http://schemas.openxmlformats.org/officeDocument/2006/relationships/image" Target="media/image76.png"/><Relationship Id="rId75" Type="http://schemas.openxmlformats.org/officeDocument/2006/relationships/image" Target="media/image75.png"/><Relationship Id="rId74" Type="http://schemas.openxmlformats.org/officeDocument/2006/relationships/image" Target="media/image74.png"/><Relationship Id="rId73" Type="http://schemas.openxmlformats.org/officeDocument/2006/relationships/image" Target="media/image73.png"/><Relationship Id="rId72" Type="http://schemas.openxmlformats.org/officeDocument/2006/relationships/image" Target="media/image72.png"/><Relationship Id="rId71" Type="http://schemas.openxmlformats.org/officeDocument/2006/relationships/image" Target="media/image71.png"/><Relationship Id="rId70" Type="http://schemas.openxmlformats.org/officeDocument/2006/relationships/image" Target="media/image70.png"/><Relationship Id="rId7" Type="http://schemas.openxmlformats.org/officeDocument/2006/relationships/image" Target="media/image7.png"/><Relationship Id="rId69" Type="http://schemas.openxmlformats.org/officeDocument/2006/relationships/image" Target="media/image69.png"/><Relationship Id="rId68" Type="http://schemas.openxmlformats.org/officeDocument/2006/relationships/image" Target="media/image68.png"/><Relationship Id="rId67" Type="http://schemas.openxmlformats.org/officeDocument/2006/relationships/image" Target="media/image67.png"/><Relationship Id="rId66" Type="http://schemas.openxmlformats.org/officeDocument/2006/relationships/image" Target="media/image66.png"/><Relationship Id="rId65" Type="http://schemas.openxmlformats.org/officeDocument/2006/relationships/image" Target="media/image65.png"/><Relationship Id="rId64" Type="http://schemas.openxmlformats.org/officeDocument/2006/relationships/image" Target="media/image64.png"/><Relationship Id="rId63" Type="http://schemas.openxmlformats.org/officeDocument/2006/relationships/image" Target="media/image63.png"/><Relationship Id="rId62" Type="http://schemas.openxmlformats.org/officeDocument/2006/relationships/image" Target="media/image62.png"/><Relationship Id="rId61" Type="http://schemas.openxmlformats.org/officeDocument/2006/relationships/image" Target="media/image61.png"/><Relationship Id="rId60" Type="http://schemas.openxmlformats.org/officeDocument/2006/relationships/image" Target="media/image60.png"/><Relationship Id="rId6" Type="http://schemas.openxmlformats.org/officeDocument/2006/relationships/image" Target="media/image6.png"/><Relationship Id="rId59" Type="http://schemas.openxmlformats.org/officeDocument/2006/relationships/image" Target="media/image59.png"/><Relationship Id="rId58" Type="http://schemas.openxmlformats.org/officeDocument/2006/relationships/image" Target="media/image58.png"/><Relationship Id="rId57" Type="http://schemas.openxmlformats.org/officeDocument/2006/relationships/image" Target="media/image57.png"/><Relationship Id="rId56" Type="http://schemas.openxmlformats.org/officeDocument/2006/relationships/image" Target="media/image56.png"/><Relationship Id="rId55" Type="http://schemas.openxmlformats.org/officeDocument/2006/relationships/image" Target="media/image55.png"/><Relationship Id="rId54" Type="http://schemas.openxmlformats.org/officeDocument/2006/relationships/image" Target="media/image54.png"/><Relationship Id="rId53" Type="http://schemas.openxmlformats.org/officeDocument/2006/relationships/image" Target="media/image53.png"/><Relationship Id="rId52" Type="http://schemas.openxmlformats.org/officeDocument/2006/relationships/image" Target="media/image52.png"/><Relationship Id="rId51" Type="http://schemas.openxmlformats.org/officeDocument/2006/relationships/image" Target="media/image51.png"/><Relationship Id="rId50" Type="http://schemas.openxmlformats.org/officeDocument/2006/relationships/image" Target="media/image50.png"/><Relationship Id="rId5" Type="http://schemas.openxmlformats.org/officeDocument/2006/relationships/image" Target="media/image5.png"/><Relationship Id="rId49" Type="http://schemas.openxmlformats.org/officeDocument/2006/relationships/image" Target="media/image49.png"/><Relationship Id="rId48" Type="http://schemas.openxmlformats.org/officeDocument/2006/relationships/image" Target="media/image48.png"/><Relationship Id="rId47" Type="http://schemas.openxmlformats.org/officeDocument/2006/relationships/image" Target="media/image47.png"/><Relationship Id="rId46" Type="http://schemas.openxmlformats.org/officeDocument/2006/relationships/image" Target="media/image46.png"/><Relationship Id="rId45" Type="http://schemas.openxmlformats.org/officeDocument/2006/relationships/image" Target="media/image45.png"/><Relationship Id="rId44" Type="http://schemas.openxmlformats.org/officeDocument/2006/relationships/image" Target="media/image44.png"/><Relationship Id="rId43" Type="http://schemas.openxmlformats.org/officeDocument/2006/relationships/image" Target="media/image43.png"/><Relationship Id="rId42" Type="http://schemas.openxmlformats.org/officeDocument/2006/relationships/image" Target="media/image42.png"/><Relationship Id="rId41" Type="http://schemas.openxmlformats.org/officeDocument/2006/relationships/image" Target="media/image41.png"/><Relationship Id="rId40" Type="http://schemas.openxmlformats.org/officeDocument/2006/relationships/image" Target="media/image40.png"/><Relationship Id="rId4" Type="http://schemas.openxmlformats.org/officeDocument/2006/relationships/image" Target="media/image4.png"/><Relationship Id="rId39" Type="http://schemas.openxmlformats.org/officeDocument/2006/relationships/image" Target="media/image39.png"/><Relationship Id="rId38" Type="http://schemas.openxmlformats.org/officeDocument/2006/relationships/image" Target="media/image38.png"/><Relationship Id="rId37" Type="http://schemas.openxmlformats.org/officeDocument/2006/relationships/image" Target="media/image37.png"/><Relationship Id="rId36" Type="http://schemas.openxmlformats.org/officeDocument/2006/relationships/image" Target="media/image36.png"/><Relationship Id="rId35" Type="http://schemas.openxmlformats.org/officeDocument/2006/relationships/image" Target="media/image35.png"/><Relationship Id="rId34" Type="http://schemas.openxmlformats.org/officeDocument/2006/relationships/image" Target="media/image34.png"/><Relationship Id="rId33" Type="http://schemas.openxmlformats.org/officeDocument/2006/relationships/image" Target="media/image33.png"/><Relationship Id="rId32" Type="http://schemas.openxmlformats.org/officeDocument/2006/relationships/image" Target="media/image32.png"/><Relationship Id="rId31" Type="http://schemas.openxmlformats.org/officeDocument/2006/relationships/image" Target="media/image31.png"/><Relationship Id="rId30" Type="http://schemas.openxmlformats.org/officeDocument/2006/relationships/image" Target="media/image30.png"/><Relationship Id="rId3" Type="http://schemas.openxmlformats.org/officeDocument/2006/relationships/image" Target="media/image3.png"/><Relationship Id="rId29" Type="http://schemas.openxmlformats.org/officeDocument/2006/relationships/image" Target="media/image29.png"/><Relationship Id="rId28" Type="http://schemas.openxmlformats.org/officeDocument/2006/relationships/image" Target="media/image28.png"/><Relationship Id="rId27" Type="http://schemas.openxmlformats.org/officeDocument/2006/relationships/image" Target="media/image27.png"/><Relationship Id="rId26" Type="http://schemas.openxmlformats.org/officeDocument/2006/relationships/image" Target="media/image26.png"/><Relationship Id="rId25" Type="http://schemas.openxmlformats.org/officeDocument/2006/relationships/image" Target="media/image25.png"/><Relationship Id="rId24" Type="http://schemas.openxmlformats.org/officeDocument/2006/relationships/image" Target="media/image24.png"/><Relationship Id="rId23" Type="http://schemas.openxmlformats.org/officeDocument/2006/relationships/image" Target="media/image23.png"/><Relationship Id="rId22" Type="http://schemas.openxmlformats.org/officeDocument/2006/relationships/image" Target="media/image22.png"/><Relationship Id="rId21" Type="http://schemas.openxmlformats.org/officeDocument/2006/relationships/image" Target="media/image21.png"/><Relationship Id="rId20" Type="http://schemas.openxmlformats.org/officeDocument/2006/relationships/image" Target="media/image20.pn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84"/>
  <sheetViews>
    <sheetView tabSelected="1" zoomScale="130" zoomScaleNormal="130" workbookViewId="0">
      <pane ySplit="3" topLeftCell="A4" activePane="bottomLeft" state="frozen"/>
      <selection/>
      <selection pane="bottomLeft" activeCell="A2" sqref="A2:K2"/>
    </sheetView>
  </sheetViews>
  <sheetFormatPr defaultColWidth="9" defaultRowHeight="13.5"/>
  <cols>
    <col min="1" max="1" width="5.725" style="1" customWidth="1"/>
    <col min="2" max="2" width="9" style="1"/>
    <col min="3" max="3" width="10.0916666666667" style="1" customWidth="1"/>
    <col min="4" max="4" width="26.425" customWidth="1"/>
    <col min="5" max="8" width="11.1416666666667" customWidth="1" outlineLevel="1"/>
    <col min="9" max="9" width="26.3333333333333" customWidth="1" outlineLevel="1"/>
    <col min="10" max="10" width="6.475" style="1" customWidth="1"/>
    <col min="11" max="11" width="17.3" customWidth="1"/>
    <col min="12" max="12" width="14.3833333333333" customWidth="1"/>
    <col min="14" max="14" width="41.2666666666667" customWidth="1"/>
  </cols>
  <sheetData>
    <row r="1" spans="1:1">
      <c r="A1" s="2" t="s">
        <v>0</v>
      </c>
    </row>
    <row r="2" ht="34" customHeight="1" spans="1:11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</row>
    <row r="3" s="1" customFormat="1" ht="28" customHeight="1" spans="1:11">
      <c r="A3" s="4" t="s">
        <v>2</v>
      </c>
      <c r="B3" s="4" t="s">
        <v>3</v>
      </c>
      <c r="C3" s="4" t="s">
        <v>4</v>
      </c>
      <c r="D3" s="4" t="s">
        <v>5</v>
      </c>
      <c r="E3" s="5" t="s">
        <v>6</v>
      </c>
      <c r="F3" s="6" t="s">
        <v>7</v>
      </c>
      <c r="G3" s="5" t="s">
        <v>8</v>
      </c>
      <c r="H3" s="5" t="s">
        <v>9</v>
      </c>
      <c r="I3" s="5" t="s">
        <v>10</v>
      </c>
      <c r="J3" s="4" t="s">
        <v>11</v>
      </c>
      <c r="K3" s="13" t="s">
        <v>12</v>
      </c>
    </row>
    <row r="4" ht="31.5" spans="1:11">
      <c r="A4" s="7">
        <v>1</v>
      </c>
      <c r="B4" s="8" t="s">
        <v>13</v>
      </c>
      <c r="C4" s="8" t="s">
        <v>14</v>
      </c>
      <c r="D4" s="9" t="s">
        <v>15</v>
      </c>
      <c r="E4" s="9"/>
      <c r="F4" s="9"/>
      <c r="G4" s="9"/>
      <c r="H4" s="9"/>
      <c r="I4" s="9"/>
      <c r="J4" s="14">
        <v>4</v>
      </c>
      <c r="K4" s="15"/>
    </row>
    <row r="5" ht="31.5" spans="1:11">
      <c r="A5" s="7">
        <v>2</v>
      </c>
      <c r="B5" s="8"/>
      <c r="C5" s="8" t="s">
        <v>16</v>
      </c>
      <c r="D5" s="9" t="s">
        <v>17</v>
      </c>
      <c r="E5" s="9"/>
      <c r="F5" s="9"/>
      <c r="G5" s="9"/>
      <c r="H5" s="9"/>
      <c r="I5" s="9"/>
      <c r="J5" s="14">
        <v>4</v>
      </c>
      <c r="K5" s="15"/>
    </row>
    <row r="6" ht="31.5" spans="1:11">
      <c r="A6" s="7">
        <v>3</v>
      </c>
      <c r="B6" s="8"/>
      <c r="C6" s="8" t="s">
        <v>18</v>
      </c>
      <c r="D6" s="9" t="s">
        <v>19</v>
      </c>
      <c r="E6" s="9"/>
      <c r="F6" s="9"/>
      <c r="G6" s="9"/>
      <c r="H6" s="9"/>
      <c r="I6" s="9"/>
      <c r="J6" s="14">
        <v>2</v>
      </c>
      <c r="K6" s="15"/>
    </row>
    <row r="7" ht="14.25" spans="1:11">
      <c r="A7" s="7">
        <v>4</v>
      </c>
      <c r="B7" s="8"/>
      <c r="C7" s="8" t="s">
        <v>20</v>
      </c>
      <c r="D7" s="10" t="s">
        <v>21</v>
      </c>
      <c r="E7" s="10"/>
      <c r="F7" s="10"/>
      <c r="G7" s="10"/>
      <c r="H7" s="10"/>
      <c r="I7" s="10"/>
      <c r="J7" s="14">
        <v>2</v>
      </c>
      <c r="K7" s="15"/>
    </row>
    <row r="8" ht="14.25" spans="1:11">
      <c r="A8" s="7">
        <v>5</v>
      </c>
      <c r="B8" s="8"/>
      <c r="C8" s="8" t="s">
        <v>22</v>
      </c>
      <c r="D8" s="10" t="s">
        <v>23</v>
      </c>
      <c r="E8" s="10"/>
      <c r="F8" s="10"/>
      <c r="G8" s="10"/>
      <c r="H8" s="10"/>
      <c r="I8" s="10"/>
      <c r="J8" s="14">
        <v>1</v>
      </c>
      <c r="K8" s="15"/>
    </row>
    <row r="9" ht="42.75" spans="1:11">
      <c r="A9" s="7">
        <v>6</v>
      </c>
      <c r="B9" s="8"/>
      <c r="C9" s="8" t="s">
        <v>24</v>
      </c>
      <c r="D9" s="10" t="s">
        <v>25</v>
      </c>
      <c r="E9" s="10"/>
      <c r="F9" s="10"/>
      <c r="G9" s="10"/>
      <c r="H9" s="10"/>
      <c r="I9" s="10"/>
      <c r="J9" s="14">
        <v>1</v>
      </c>
      <c r="K9" s="15"/>
    </row>
    <row r="10" ht="42.75" spans="1:14">
      <c r="A10" s="7">
        <v>7</v>
      </c>
      <c r="B10" s="8"/>
      <c r="C10" s="8" t="s">
        <v>26</v>
      </c>
      <c r="D10" s="10" t="s">
        <v>27</v>
      </c>
      <c r="E10" s="10"/>
      <c r="F10" s="10"/>
      <c r="G10" s="10"/>
      <c r="H10" s="10"/>
      <c r="I10" s="10"/>
      <c r="J10" s="14">
        <v>1</v>
      </c>
      <c r="K10" s="15"/>
      <c r="N10" s="16"/>
    </row>
    <row r="11" ht="59.25" spans="1:11">
      <c r="A11" s="7">
        <v>8</v>
      </c>
      <c r="B11" s="8"/>
      <c r="C11" s="8" t="s">
        <v>28</v>
      </c>
      <c r="D11" s="10" t="s">
        <v>29</v>
      </c>
      <c r="E11" s="10" t="str">
        <f>_xlfn.DISPIMG("ID_8D13F5A4FB9F4D74AB41DBBFE0F2BF26",1)</f>
        <v>=DISPIMG("ID_8D13F5A4FB9F4D74AB41DBBFE0F2BF26",1)</v>
      </c>
      <c r="F11" s="10" t="str">
        <f>_xlfn.DISPIMG("ID_92406A7559AC492B98D18CDDE7C54006",1)</f>
        <v>=DISPIMG("ID_92406A7559AC492B98D18CDDE7C54006",1)</v>
      </c>
      <c r="G11" s="10" t="str">
        <f>_xlfn.DISPIMG("ID_215FD53DE9654D64BC5D9B32A91BB438",1)</f>
        <v>=DISPIMG("ID_215FD53DE9654D64BC5D9B32A91BB438",1)</v>
      </c>
      <c r="H11" s="10" t="str">
        <f>_xlfn.DISPIMG("ID_41171D5191E64B099A818AC6DDE3F7D7",1)</f>
        <v>=DISPIMG("ID_41171D5191E64B099A818AC6DDE3F7D7",1)</v>
      </c>
      <c r="I11" s="10" t="s">
        <v>30</v>
      </c>
      <c r="J11" s="14">
        <v>5</v>
      </c>
      <c r="K11" s="15"/>
    </row>
    <row r="12" ht="14.25" spans="1:11">
      <c r="A12" s="7">
        <v>9</v>
      </c>
      <c r="B12" s="8"/>
      <c r="C12" s="8" t="s">
        <v>31</v>
      </c>
      <c r="D12" s="10" t="s">
        <v>32</v>
      </c>
      <c r="E12" s="10"/>
      <c r="F12" s="10"/>
      <c r="G12" s="10"/>
      <c r="H12" s="10"/>
      <c r="I12" s="10"/>
      <c r="J12" s="14">
        <v>12</v>
      </c>
      <c r="K12" s="15"/>
    </row>
    <row r="13" ht="14.25" spans="1:11">
      <c r="A13" s="7">
        <v>10</v>
      </c>
      <c r="B13" s="8"/>
      <c r="C13" s="8" t="s">
        <v>33</v>
      </c>
      <c r="D13" s="10" t="s">
        <v>34</v>
      </c>
      <c r="E13" s="10"/>
      <c r="F13" s="10"/>
      <c r="G13" s="10"/>
      <c r="H13" s="10"/>
      <c r="I13" s="10"/>
      <c r="J13" s="14">
        <v>23</v>
      </c>
      <c r="K13" s="15"/>
    </row>
    <row r="14" ht="28.5" spans="1:11">
      <c r="A14" s="7">
        <v>11</v>
      </c>
      <c r="B14" s="8"/>
      <c r="C14" s="8" t="s">
        <v>35</v>
      </c>
      <c r="D14" s="10" t="s">
        <v>36</v>
      </c>
      <c r="E14" s="10"/>
      <c r="F14" s="10"/>
      <c r="G14" s="10"/>
      <c r="H14" s="10"/>
      <c r="I14" s="10"/>
      <c r="J14" s="14">
        <v>4</v>
      </c>
      <c r="K14" s="15"/>
    </row>
    <row r="15" ht="14.25" spans="1:11">
      <c r="A15" s="7">
        <v>12</v>
      </c>
      <c r="B15" s="8"/>
      <c r="C15" s="8" t="s">
        <v>37</v>
      </c>
      <c r="D15" s="10" t="s">
        <v>38</v>
      </c>
      <c r="E15" s="10"/>
      <c r="F15" s="10"/>
      <c r="G15" s="10"/>
      <c r="H15" s="10"/>
      <c r="I15" s="10"/>
      <c r="J15" s="14">
        <v>4</v>
      </c>
      <c r="K15" s="15"/>
    </row>
    <row r="16" ht="53.85" spans="1:11">
      <c r="A16" s="7">
        <v>13</v>
      </c>
      <c r="B16" s="8"/>
      <c r="C16" s="8" t="s">
        <v>39</v>
      </c>
      <c r="D16" s="10" t="s">
        <v>40</v>
      </c>
      <c r="E16" s="10" t="str">
        <f>_xlfn.DISPIMG("ID_22877EEFC194430C86A9C31D56543058",1)</f>
        <v>=DISPIMG("ID_22877EEFC194430C86A9C31D56543058",1)</v>
      </c>
      <c r="F16" s="10" t="str">
        <f>_xlfn.DISPIMG("ID_3209894AB89D40B5ACE110CA15E8F043",1)</f>
        <v>=DISPIMG("ID_3209894AB89D40B5ACE110CA15E8F043",1)</v>
      </c>
      <c r="G16" s="10" t="str">
        <f>_xlfn.DISPIMG("ID_5FCB8303011F45C89D8E24B146EDA0A1",1)</f>
        <v>=DISPIMG("ID_5FCB8303011F45C89D8E24B146EDA0A1",1)</v>
      </c>
      <c r="H16" s="10">
        <v>0</v>
      </c>
      <c r="I16" s="10" t="s">
        <v>41</v>
      </c>
      <c r="J16" s="14">
        <v>10</v>
      </c>
      <c r="K16" s="15"/>
    </row>
    <row r="17" ht="28.5" spans="1:11">
      <c r="A17" s="7">
        <v>14</v>
      </c>
      <c r="B17" s="8"/>
      <c r="C17" s="8" t="s">
        <v>42</v>
      </c>
      <c r="D17" s="10" t="s">
        <v>43</v>
      </c>
      <c r="E17" s="10"/>
      <c r="F17" s="10"/>
      <c r="G17" s="10"/>
      <c r="H17" s="10"/>
      <c r="I17" s="10"/>
      <c r="J17" s="14">
        <v>1</v>
      </c>
      <c r="K17" s="15"/>
    </row>
    <row r="18" ht="14.25" spans="1:11">
      <c r="A18" s="7">
        <v>15</v>
      </c>
      <c r="B18" s="8"/>
      <c r="C18" s="8" t="s">
        <v>44</v>
      </c>
      <c r="D18" s="10" t="s">
        <v>45</v>
      </c>
      <c r="E18" s="10"/>
      <c r="F18" s="10"/>
      <c r="G18" s="10"/>
      <c r="H18" s="10"/>
      <c r="I18" s="10"/>
      <c r="J18" s="14">
        <v>2</v>
      </c>
      <c r="K18" s="15"/>
    </row>
    <row r="19" ht="54.7" spans="1:11">
      <c r="A19" s="7">
        <v>16</v>
      </c>
      <c r="B19" s="8" t="s">
        <v>46</v>
      </c>
      <c r="C19" s="8" t="s">
        <v>47</v>
      </c>
      <c r="D19" s="10" t="s">
        <v>48</v>
      </c>
      <c r="E19" s="10" t="str">
        <f>_xlfn.DISPIMG("ID_BE39DC466EA44FA3B8C84F7EEE6CE88D",1)</f>
        <v>=DISPIMG("ID_BE39DC466EA44FA3B8C84F7EEE6CE88D",1)</v>
      </c>
      <c r="F19" s="10" t="str">
        <f>_xlfn.DISPIMG("ID_E9F16BD72B8F4F5EA90C47AC19ED5E3B",1)</f>
        <v>=DISPIMG("ID_E9F16BD72B8F4F5EA90C47AC19ED5E3B",1)</v>
      </c>
      <c r="G19" s="10" t="str">
        <f>_xlfn.DISPIMG("ID_95DA37EBD47C4B388FC0ACDD6B27236B",1)</f>
        <v>=DISPIMG("ID_95DA37EBD47C4B388FC0ACDD6B27236B",1)</v>
      </c>
      <c r="H19" s="10" t="str">
        <f>_xlfn.DISPIMG("ID_609034F9DB6949F78936FB89B23186D5",1)</f>
        <v>=DISPIMG("ID_609034F9DB6949F78936FB89B23186D5",1)</v>
      </c>
      <c r="I19" s="10" t="s">
        <v>30</v>
      </c>
      <c r="J19" s="14">
        <v>20</v>
      </c>
      <c r="K19" s="15"/>
    </row>
    <row r="20" ht="53.1" spans="1:11">
      <c r="A20" s="7">
        <v>17</v>
      </c>
      <c r="B20" s="8"/>
      <c r="C20" s="8" t="s">
        <v>49</v>
      </c>
      <c r="D20" s="10" t="s">
        <v>50</v>
      </c>
      <c r="E20" s="10" t="str">
        <f>_xlfn.DISPIMG("ID_21F08DE96F9645D0AAE98AD673EC758E",1)</f>
        <v>=DISPIMG("ID_21F08DE96F9645D0AAE98AD673EC758E",1)</v>
      </c>
      <c r="F20" s="10" t="str">
        <f>_xlfn.DISPIMG("ID_128B0730B1064767AB4EBEAC84751C8C",1)</f>
        <v>=DISPIMG("ID_128B0730B1064767AB4EBEAC84751C8C",1)</v>
      </c>
      <c r="G20" s="10" t="str">
        <f>_xlfn.DISPIMG("ID_484F893942FC4FB290807DDE9F168007",1)</f>
        <v>=DISPIMG("ID_484F893942FC4FB290807DDE9F168007",1)</v>
      </c>
      <c r="H20" s="10" t="str">
        <f>_xlfn.DISPIMG("ID_EAE3EACBCB5E44F0A568AF4C81C4BE56",1)</f>
        <v>=DISPIMG("ID_EAE3EACBCB5E44F0A568AF4C81C4BE56",1)</v>
      </c>
      <c r="I20" s="10" t="s">
        <v>51</v>
      </c>
      <c r="J20" s="14">
        <v>12</v>
      </c>
      <c r="K20" s="15"/>
    </row>
    <row r="21" ht="14.25" spans="1:11">
      <c r="A21" s="7">
        <v>18</v>
      </c>
      <c r="B21" s="8"/>
      <c r="C21" s="8" t="s">
        <v>52</v>
      </c>
      <c r="D21" s="10" t="s">
        <v>53</v>
      </c>
      <c r="E21" s="10"/>
      <c r="F21" s="10"/>
      <c r="G21" s="10"/>
      <c r="H21" s="10"/>
      <c r="I21" s="10"/>
      <c r="J21" s="14">
        <v>1</v>
      </c>
      <c r="K21" s="15"/>
    </row>
    <row r="22" ht="61.05" spans="1:11">
      <c r="A22" s="7">
        <v>19</v>
      </c>
      <c r="B22" s="8" t="s">
        <v>54</v>
      </c>
      <c r="C22" s="8" t="s">
        <v>55</v>
      </c>
      <c r="D22" s="10" t="s">
        <v>56</v>
      </c>
      <c r="E22" s="10" t="str">
        <f>_xlfn.DISPIMG("ID_5DCB3BEB5CB848E2AE2CA1DB271EDF52",1)</f>
        <v>=DISPIMG("ID_5DCB3BEB5CB848E2AE2CA1DB271EDF52",1)</v>
      </c>
      <c r="F22" s="10" t="str">
        <f>_xlfn.DISPIMG("ID_3930A2DBD27A45989003439D2559C243",1)</f>
        <v>=DISPIMG("ID_3930A2DBD27A45989003439D2559C243",1)</v>
      </c>
      <c r="G22" s="10" t="str">
        <f>_xlfn.DISPIMG("ID_27F6AFC1153841AF9B1ADE03C78D11E9",1)</f>
        <v>=DISPIMG("ID_27F6AFC1153841AF9B1ADE03C78D11E9",1)</v>
      </c>
      <c r="H22" s="10">
        <v>0</v>
      </c>
      <c r="I22" s="10" t="s">
        <v>57</v>
      </c>
      <c r="J22" s="14">
        <v>10</v>
      </c>
      <c r="K22" s="15"/>
    </row>
    <row r="23" ht="63.55" spans="1:11">
      <c r="A23" s="7">
        <v>20</v>
      </c>
      <c r="B23" s="8"/>
      <c r="C23" s="8" t="s">
        <v>58</v>
      </c>
      <c r="D23" s="10" t="s">
        <v>59</v>
      </c>
      <c r="E23" s="10" t="str">
        <f>_xlfn.DISPIMG("ID_4AC0CA8ABAC044C2BB97BA92F4907409",1)</f>
        <v>=DISPIMG("ID_4AC0CA8ABAC044C2BB97BA92F4907409",1)</v>
      </c>
      <c r="F23" s="10" t="str">
        <f>_xlfn.DISPIMG("ID_5F786AE534EB4F76995C1B0B118250CD",1)</f>
        <v>=DISPIMG("ID_5F786AE534EB4F76995C1B0B118250CD",1)</v>
      </c>
      <c r="G23" s="10" t="str">
        <f>_xlfn.DISPIMG("ID_B813C7F539774A09B10824990328DF16",1)</f>
        <v>=DISPIMG("ID_B813C7F539774A09B10824990328DF16",1)</v>
      </c>
      <c r="H23" s="10" t="str">
        <f>_xlfn.DISPIMG("ID_6E84678AB7E44D79A2BE4433E40C0AA2",1)</f>
        <v>=DISPIMG("ID_6E84678AB7E44D79A2BE4433E40C0AA2",1)</v>
      </c>
      <c r="I23" s="10" t="s">
        <v>60</v>
      </c>
      <c r="J23" s="14">
        <v>4</v>
      </c>
      <c r="K23" s="17"/>
    </row>
    <row r="24" ht="55.05" spans="1:11">
      <c r="A24" s="7">
        <v>21</v>
      </c>
      <c r="B24" s="8"/>
      <c r="C24" s="8" t="s">
        <v>61</v>
      </c>
      <c r="D24" s="10" t="s">
        <v>62</v>
      </c>
      <c r="E24" s="10" t="str">
        <f>_xlfn.DISPIMG("ID_B933D027178B4830B40E5BC42FA5DD15",1)</f>
        <v>=DISPIMG("ID_B933D027178B4830B40E5BC42FA5DD15",1)</v>
      </c>
      <c r="F24" s="10" t="str">
        <f>_xlfn.DISPIMG("ID_1351EAA4571F448984DB5693510F0CB3",1)</f>
        <v>=DISPIMG("ID_1351EAA4571F448984DB5693510F0CB3",1)</v>
      </c>
      <c r="G24" s="10" t="str">
        <f>_xlfn.DISPIMG("ID_C12AFFAC185143A987A32146D62D34D1",1)</f>
        <v>=DISPIMG("ID_C12AFFAC185143A987A32146D62D34D1",1)</v>
      </c>
      <c r="H24" s="10">
        <v>0</v>
      </c>
      <c r="I24" s="10" t="s">
        <v>41</v>
      </c>
      <c r="J24" s="14">
        <v>14</v>
      </c>
      <c r="K24" s="15"/>
    </row>
    <row r="25" ht="14.25" spans="1:11">
      <c r="A25" s="7">
        <v>22</v>
      </c>
      <c r="B25" s="8"/>
      <c r="C25" s="8" t="s">
        <v>63</v>
      </c>
      <c r="D25" s="10" t="s">
        <v>64</v>
      </c>
      <c r="E25" s="10"/>
      <c r="F25" s="10"/>
      <c r="G25" s="10"/>
      <c r="H25" s="10"/>
      <c r="I25" s="10"/>
      <c r="J25" s="14">
        <v>2</v>
      </c>
      <c r="K25" s="15"/>
    </row>
    <row r="26" ht="48.5" spans="1:11">
      <c r="A26" s="7">
        <v>23</v>
      </c>
      <c r="B26" s="11" t="s">
        <v>65</v>
      </c>
      <c r="C26" s="8" t="s">
        <v>66</v>
      </c>
      <c r="D26" s="10" t="s">
        <v>67</v>
      </c>
      <c r="E26" s="10" t="str">
        <f>_xlfn.DISPIMG("ID_560C01690E48494AAD6D67BC7464F397",1)</f>
        <v>=DISPIMG("ID_560C01690E48494AAD6D67BC7464F397",1)</v>
      </c>
      <c r="F26" s="10" t="str">
        <f>_xlfn.DISPIMG("ID_C9DDCF6BDC47458FA1AE760A377484FE",1)</f>
        <v>=DISPIMG("ID_C9DDCF6BDC47458FA1AE760A377484FE",1)</v>
      </c>
      <c r="G26" s="10" t="str">
        <f>_xlfn.DISPIMG("ID_24382D407C2F496689A2346B5BFDE72C",1)</f>
        <v>=DISPIMG("ID_24382D407C2F496689A2346B5BFDE72C",1)</v>
      </c>
      <c r="H26" s="10" t="str">
        <f>_xlfn.DISPIMG("ID_F44982C64307491386793563443711DD",1)</f>
        <v>=DISPIMG("ID_F44982C64307491386793563443711DD",1)</v>
      </c>
      <c r="I26" s="10" t="s">
        <v>68</v>
      </c>
      <c r="J26" s="14">
        <v>18</v>
      </c>
      <c r="K26" s="15"/>
    </row>
    <row r="27" ht="14.25" spans="1:11">
      <c r="A27" s="7">
        <v>24</v>
      </c>
      <c r="B27" s="11"/>
      <c r="C27" s="8" t="s">
        <v>69</v>
      </c>
      <c r="D27" s="10" t="s">
        <v>70</v>
      </c>
      <c r="E27" s="10"/>
      <c r="F27" s="10"/>
      <c r="G27" s="10"/>
      <c r="H27" s="10"/>
      <c r="I27" s="10"/>
      <c r="J27" s="14">
        <v>16</v>
      </c>
      <c r="K27" s="15"/>
    </row>
    <row r="28" ht="14.25" spans="1:11">
      <c r="A28" s="7">
        <v>25</v>
      </c>
      <c r="B28" s="11"/>
      <c r="C28" s="8" t="s">
        <v>71</v>
      </c>
      <c r="D28" s="10" t="s">
        <v>72</v>
      </c>
      <c r="E28" s="10"/>
      <c r="F28" s="10"/>
      <c r="G28" s="10"/>
      <c r="H28" s="10"/>
      <c r="I28" s="10"/>
      <c r="J28" s="14">
        <v>4</v>
      </c>
      <c r="K28" s="15"/>
    </row>
    <row r="29" ht="14.25" spans="1:11">
      <c r="A29" s="7">
        <v>26</v>
      </c>
      <c r="B29" s="11"/>
      <c r="C29" s="8" t="s">
        <v>73</v>
      </c>
      <c r="D29" s="10" t="s">
        <v>74</v>
      </c>
      <c r="E29" s="10"/>
      <c r="F29" s="10"/>
      <c r="G29" s="10"/>
      <c r="H29" s="10"/>
      <c r="I29" s="10"/>
      <c r="J29" s="14">
        <v>8</v>
      </c>
      <c r="K29" s="15"/>
    </row>
    <row r="30" ht="14.25" spans="1:11">
      <c r="A30" s="7">
        <v>27</v>
      </c>
      <c r="B30" s="11"/>
      <c r="C30" s="8" t="s">
        <v>75</v>
      </c>
      <c r="D30" s="10" t="s">
        <v>76</v>
      </c>
      <c r="E30" s="10"/>
      <c r="F30" s="10"/>
      <c r="G30" s="10"/>
      <c r="H30" s="10"/>
      <c r="I30" s="10"/>
      <c r="J30" s="14">
        <v>2</v>
      </c>
      <c r="K30" s="15"/>
    </row>
    <row r="31" ht="14.25" spans="1:11">
      <c r="A31" s="7">
        <v>28</v>
      </c>
      <c r="B31" s="11"/>
      <c r="C31" s="8" t="s">
        <v>77</v>
      </c>
      <c r="D31" s="10" t="s">
        <v>78</v>
      </c>
      <c r="E31" s="10"/>
      <c r="F31" s="10"/>
      <c r="G31" s="10"/>
      <c r="H31" s="10"/>
      <c r="I31" s="10"/>
      <c r="J31" s="14">
        <v>2</v>
      </c>
      <c r="K31" s="15"/>
    </row>
    <row r="32" ht="14.25" spans="1:11">
      <c r="A32" s="7">
        <v>29</v>
      </c>
      <c r="B32" s="11"/>
      <c r="C32" s="8" t="s">
        <v>79</v>
      </c>
      <c r="D32" s="10" t="s">
        <v>80</v>
      </c>
      <c r="E32" s="10"/>
      <c r="F32" s="10"/>
      <c r="G32" s="10"/>
      <c r="H32" s="10"/>
      <c r="I32" s="10"/>
      <c r="J32" s="14">
        <v>1</v>
      </c>
      <c r="K32" s="15"/>
    </row>
    <row r="33" ht="14.25" spans="1:11">
      <c r="A33" s="7">
        <v>30</v>
      </c>
      <c r="B33" s="11"/>
      <c r="C33" s="8" t="s">
        <v>81</v>
      </c>
      <c r="D33" s="10" t="s">
        <v>82</v>
      </c>
      <c r="E33" s="10"/>
      <c r="F33" s="10"/>
      <c r="G33" s="10"/>
      <c r="H33" s="10"/>
      <c r="I33" s="10"/>
      <c r="J33" s="14">
        <v>8</v>
      </c>
      <c r="K33" s="15"/>
    </row>
    <row r="34" ht="48.5" spans="1:11">
      <c r="A34" s="7">
        <v>31</v>
      </c>
      <c r="B34" s="11"/>
      <c r="C34" s="8" t="s">
        <v>83</v>
      </c>
      <c r="D34" s="10" t="s">
        <v>84</v>
      </c>
      <c r="E34" s="10" t="str">
        <f>_xlfn.DISPIMG("ID_DA862BC836084BE397EC4E08673D5B54",1)</f>
        <v>=DISPIMG("ID_DA862BC836084BE397EC4E08673D5B54",1)</v>
      </c>
      <c r="F34" s="10" t="str">
        <f>_xlfn.DISPIMG("ID_2881689EDE274F85A8A93B2FAACD08D5",1)</f>
        <v>=DISPIMG("ID_2881689EDE274F85A8A93B2FAACD08D5",1)</v>
      </c>
      <c r="G34" s="10" t="str">
        <f>_xlfn.DISPIMG("ID_BBAABBAE4CFF4920998E6040085CBED6",1)</f>
        <v>=DISPIMG("ID_BBAABBAE4CFF4920998E6040085CBED6",1)</v>
      </c>
      <c r="H34" s="10" t="str">
        <f>_xlfn.DISPIMG("ID_0D76095EB5BF44F3B7D94E7EEF94992D",1)</f>
        <v>=DISPIMG("ID_0D76095EB5BF44F3B7D94E7EEF94992D",1)</v>
      </c>
      <c r="I34" s="10" t="s">
        <v>85</v>
      </c>
      <c r="J34" s="14">
        <v>1</v>
      </c>
      <c r="K34" s="17"/>
    </row>
    <row r="35" ht="52.6" spans="1:11">
      <c r="A35" s="7">
        <v>32</v>
      </c>
      <c r="B35" s="11"/>
      <c r="C35" s="8" t="s">
        <v>86</v>
      </c>
      <c r="D35" s="10" t="s">
        <v>87</v>
      </c>
      <c r="E35" s="10" t="str">
        <f>_xlfn.DISPIMG("ID_4840C06D782B4A99B1C10CB9D07244D2",1)</f>
        <v>=DISPIMG("ID_4840C06D782B4A99B1C10CB9D07244D2",1)</v>
      </c>
      <c r="F35" s="10" t="str">
        <f>_xlfn.DISPIMG("ID_F793D2BA5E2C447DA666376D3CBF3D61",1)</f>
        <v>=DISPIMG("ID_F793D2BA5E2C447DA666376D3CBF3D61",1)</v>
      </c>
      <c r="G35" s="10" t="str">
        <f>_xlfn.DISPIMG("ID_2D07E0D18CA84C55BCF0AA35DC987BD1",1)</f>
        <v>=DISPIMG("ID_2D07E0D18CA84C55BCF0AA35DC987BD1",1)</v>
      </c>
      <c r="H35" s="10" t="str">
        <f>_xlfn.DISPIMG("ID_E7217AB92CA748C78CD114531A4906DA",1)</f>
        <v>=DISPIMG("ID_E7217AB92CA748C78CD114531A4906DA",1)</v>
      </c>
      <c r="I35" s="10" t="s">
        <v>88</v>
      </c>
      <c r="J35" s="14">
        <v>2</v>
      </c>
      <c r="K35" s="17"/>
    </row>
    <row r="36" ht="14.25" spans="1:11">
      <c r="A36" s="7">
        <v>33</v>
      </c>
      <c r="B36" s="11"/>
      <c r="C36" s="8" t="s">
        <v>89</v>
      </c>
      <c r="D36" s="10" t="s">
        <v>90</v>
      </c>
      <c r="E36" s="10"/>
      <c r="F36" s="10"/>
      <c r="G36" s="10"/>
      <c r="H36" s="10"/>
      <c r="I36" s="10"/>
      <c r="J36" s="14">
        <v>4</v>
      </c>
      <c r="K36" s="15"/>
    </row>
    <row r="37" ht="14.25" spans="1:11">
      <c r="A37" s="7">
        <v>34</v>
      </c>
      <c r="B37" s="11"/>
      <c r="C37" s="8" t="s">
        <v>91</v>
      </c>
      <c r="D37" s="10" t="s">
        <v>92</v>
      </c>
      <c r="E37" s="10"/>
      <c r="F37" s="10"/>
      <c r="G37" s="10"/>
      <c r="H37" s="10"/>
      <c r="I37" s="10"/>
      <c r="J37" s="14">
        <v>4</v>
      </c>
      <c r="K37" s="15"/>
    </row>
    <row r="38" ht="14.25" spans="1:11">
      <c r="A38" s="7">
        <v>35</v>
      </c>
      <c r="B38" s="11"/>
      <c r="C38" s="8" t="s">
        <v>93</v>
      </c>
      <c r="D38" s="10" t="s">
        <v>94</v>
      </c>
      <c r="E38" s="10"/>
      <c r="F38" s="10"/>
      <c r="G38" s="10"/>
      <c r="H38" s="10"/>
      <c r="I38" s="10"/>
      <c r="J38" s="14">
        <v>4</v>
      </c>
      <c r="K38" s="15"/>
    </row>
    <row r="39" ht="14.25" spans="1:11">
      <c r="A39" s="7">
        <v>36</v>
      </c>
      <c r="B39" s="11"/>
      <c r="C39" s="8" t="s">
        <v>95</v>
      </c>
      <c r="D39" s="10" t="s">
        <v>96</v>
      </c>
      <c r="E39" s="10"/>
      <c r="F39" s="10"/>
      <c r="G39" s="10"/>
      <c r="H39" s="10"/>
      <c r="I39" s="10"/>
      <c r="J39" s="14">
        <v>12</v>
      </c>
      <c r="K39" s="15"/>
    </row>
    <row r="40" ht="14.25" spans="1:11">
      <c r="A40" s="7">
        <v>37</v>
      </c>
      <c r="B40" s="11"/>
      <c r="C40" s="8" t="s">
        <v>97</v>
      </c>
      <c r="D40" s="10" t="s">
        <v>98</v>
      </c>
      <c r="E40" s="10"/>
      <c r="F40" s="10"/>
      <c r="G40" s="10"/>
      <c r="H40" s="10"/>
      <c r="I40" s="10"/>
      <c r="J40" s="14">
        <v>2</v>
      </c>
      <c r="K40" s="15"/>
    </row>
    <row r="41" ht="14.25" spans="1:11">
      <c r="A41" s="7">
        <v>38</v>
      </c>
      <c r="B41" s="11"/>
      <c r="C41" s="8" t="s">
        <v>99</v>
      </c>
      <c r="D41" s="10" t="s">
        <v>100</v>
      </c>
      <c r="E41" s="10"/>
      <c r="F41" s="10"/>
      <c r="G41" s="10"/>
      <c r="H41" s="10"/>
      <c r="I41" s="10"/>
      <c r="J41" s="14">
        <v>6</v>
      </c>
      <c r="K41" s="15"/>
    </row>
    <row r="42" ht="14.25" spans="1:11">
      <c r="A42" s="7">
        <v>39</v>
      </c>
      <c r="B42" s="11"/>
      <c r="C42" s="8" t="s">
        <v>101</v>
      </c>
      <c r="D42" s="10" t="s">
        <v>102</v>
      </c>
      <c r="E42" s="10"/>
      <c r="F42" s="10"/>
      <c r="G42" s="10"/>
      <c r="H42" s="10"/>
      <c r="I42" s="10"/>
      <c r="J42" s="14">
        <v>4</v>
      </c>
      <c r="K42" s="15"/>
    </row>
    <row r="43" ht="14.25" spans="1:11">
      <c r="A43" s="7">
        <v>40</v>
      </c>
      <c r="B43" s="11"/>
      <c r="C43" s="8" t="s">
        <v>103</v>
      </c>
      <c r="D43" s="10" t="s">
        <v>104</v>
      </c>
      <c r="E43" s="10"/>
      <c r="F43" s="10"/>
      <c r="G43" s="10"/>
      <c r="H43" s="10"/>
      <c r="I43" s="10"/>
      <c r="J43" s="14">
        <v>1</v>
      </c>
      <c r="K43" s="15"/>
    </row>
    <row r="44" ht="14.25" spans="1:11">
      <c r="A44" s="7">
        <v>41</v>
      </c>
      <c r="B44" s="11"/>
      <c r="C44" s="8" t="s">
        <v>105</v>
      </c>
      <c r="D44" s="10" t="s">
        <v>106</v>
      </c>
      <c r="E44" s="10"/>
      <c r="F44" s="10"/>
      <c r="G44" s="10"/>
      <c r="H44" s="10"/>
      <c r="I44" s="10"/>
      <c r="J44" s="14">
        <v>3</v>
      </c>
      <c r="K44" s="15"/>
    </row>
    <row r="45" ht="52.55" spans="1:11">
      <c r="A45" s="7">
        <v>42</v>
      </c>
      <c r="B45" s="11"/>
      <c r="C45" s="8" t="s">
        <v>107</v>
      </c>
      <c r="D45" s="10" t="s">
        <v>108</v>
      </c>
      <c r="E45" s="10" t="str">
        <f>_xlfn.DISPIMG("ID_B2E9CCD0E8A7497CACF4C0542F7CABF6",1)</f>
        <v>=DISPIMG("ID_B2E9CCD0E8A7497CACF4C0542F7CABF6",1)</v>
      </c>
      <c r="F45" s="10" t="str">
        <f>_xlfn.DISPIMG("ID_8CA8B199AC2C4DE2A789B83760200018",1)</f>
        <v>=DISPIMG("ID_8CA8B199AC2C4DE2A789B83760200018",1)</v>
      </c>
      <c r="G45" s="10" t="str">
        <f>_xlfn.DISPIMG("ID_020BF1E630414D4595FFDFEF71C400F6",1)</f>
        <v>=DISPIMG("ID_020BF1E630414D4595FFDFEF71C400F6",1)</v>
      </c>
      <c r="H45" s="10">
        <v>0</v>
      </c>
      <c r="I45" s="10" t="s">
        <v>109</v>
      </c>
      <c r="J45" s="14">
        <v>14</v>
      </c>
      <c r="K45" s="15"/>
    </row>
    <row r="46" ht="14.25" spans="1:11">
      <c r="A46" s="7">
        <v>43</v>
      </c>
      <c r="B46" s="11"/>
      <c r="C46" s="8" t="s">
        <v>110</v>
      </c>
      <c r="D46" s="10" t="s">
        <v>111</v>
      </c>
      <c r="E46" s="10"/>
      <c r="F46" s="10"/>
      <c r="G46" s="10"/>
      <c r="H46" s="10"/>
      <c r="I46" s="10"/>
      <c r="J46" s="14">
        <v>7</v>
      </c>
      <c r="K46" s="15"/>
    </row>
    <row r="47" ht="14.25" spans="1:11">
      <c r="A47" s="7">
        <v>44</v>
      </c>
      <c r="B47" s="11" t="s">
        <v>112</v>
      </c>
      <c r="C47" s="8" t="s">
        <v>113</v>
      </c>
      <c r="D47" s="10" t="s">
        <v>114</v>
      </c>
      <c r="E47" s="10"/>
      <c r="F47" s="10"/>
      <c r="G47" s="10"/>
      <c r="H47" s="10"/>
      <c r="I47" s="10"/>
      <c r="J47" s="14">
        <v>5</v>
      </c>
      <c r="K47" s="15"/>
    </row>
    <row r="48" ht="54.9" spans="1:11">
      <c r="A48" s="7">
        <v>45</v>
      </c>
      <c r="B48" s="11"/>
      <c r="C48" s="8" t="s">
        <v>115</v>
      </c>
      <c r="D48" s="10" t="s">
        <v>116</v>
      </c>
      <c r="E48" s="10" t="str">
        <f>_xlfn.DISPIMG("ID_96A9ECF0B6BA4D48A2E1B1B2EF402898",1)</f>
        <v>=DISPIMG("ID_96A9ECF0B6BA4D48A2E1B1B2EF402898",1)</v>
      </c>
      <c r="F48" s="10" t="str">
        <f>_xlfn.DISPIMG("ID_3CF779A07E1B402997261A0B51171B08",1)</f>
        <v>=DISPIMG("ID_3CF779A07E1B402997261A0B51171B08",1)</v>
      </c>
      <c r="G48" s="10" t="str">
        <f>_xlfn.DISPIMG("ID_CC6A87D679CB45AAAD5B10EC529D5A12",1)</f>
        <v>=DISPIMG("ID_CC6A87D679CB45AAAD5B10EC529D5A12",1)</v>
      </c>
      <c r="H48" s="10">
        <v>0</v>
      </c>
      <c r="I48" s="10" t="s">
        <v>117</v>
      </c>
      <c r="J48" s="14">
        <v>46</v>
      </c>
      <c r="K48" s="15"/>
    </row>
    <row r="49" ht="57" spans="1:11">
      <c r="A49" s="7">
        <v>46</v>
      </c>
      <c r="B49" s="11"/>
      <c r="C49" s="8" t="s">
        <v>118</v>
      </c>
      <c r="D49" s="10" t="s">
        <v>119</v>
      </c>
      <c r="E49" s="10" t="str">
        <f>_xlfn.DISPIMG("ID_2BAE7C555B2B48F2964908D805817A58",1)</f>
        <v>=DISPIMG("ID_2BAE7C555B2B48F2964908D805817A58",1)</v>
      </c>
      <c r="F49" s="10" t="str">
        <f>_xlfn.DISPIMG("ID_1F0A19CEA354407DA2F4FEC59822390E",1)</f>
        <v>=DISPIMG("ID_1F0A19CEA354407DA2F4FEC59822390E",1)</v>
      </c>
      <c r="G49" s="10" t="str">
        <f>_xlfn.DISPIMG("ID_7CFF277448E54E3F8A621B6909ED446B",1)</f>
        <v>=DISPIMG("ID_7CFF277448E54E3F8A621B6909ED446B",1)</v>
      </c>
      <c r="H49" s="10" t="str">
        <f>_xlfn.DISPIMG("ID_46B594DD05304949A71A00C52EE8CD08",1)</f>
        <v>=DISPIMG("ID_46B594DD05304949A71A00C52EE8CD08",1)</v>
      </c>
      <c r="I49" s="10" t="s">
        <v>120</v>
      </c>
      <c r="J49" s="14">
        <v>124</v>
      </c>
      <c r="K49" s="15"/>
    </row>
    <row r="50" ht="57" spans="1:11">
      <c r="A50" s="7">
        <v>47</v>
      </c>
      <c r="B50" s="11"/>
      <c r="C50" s="8" t="s">
        <v>121</v>
      </c>
      <c r="D50" s="10" t="s">
        <v>122</v>
      </c>
      <c r="E50" s="10" t="str">
        <f>_xlfn.DISPIMG("ID_996E0DD95CD349A0B9DF281208DD9044",1)</f>
        <v>=DISPIMG("ID_996E0DD95CD349A0B9DF281208DD9044",1)</v>
      </c>
      <c r="F50" s="10" t="str">
        <f>_xlfn.DISPIMG("ID_046A8E3E227947D4ACDE4A177BFD0C1F",1)</f>
        <v>=DISPIMG("ID_046A8E3E227947D4ACDE4A177BFD0C1F",1)</v>
      </c>
      <c r="G50" s="10" t="str">
        <f>_xlfn.DISPIMG("ID_B7E59D7AD31B49C98BDAC766D8EA13DF",1)</f>
        <v>=DISPIMG("ID_B7E59D7AD31B49C98BDAC766D8EA13DF",1)</v>
      </c>
      <c r="H50" s="10" t="str">
        <f>_xlfn.DISPIMG("ID_9638FE6DE7904E899447C3AFCB9854BC",1)</f>
        <v>=DISPIMG("ID_9638FE6DE7904E899447C3AFCB9854BC",1)</v>
      </c>
      <c r="I50" s="10" t="s">
        <v>120</v>
      </c>
      <c r="J50" s="14">
        <v>2</v>
      </c>
      <c r="K50" s="15"/>
    </row>
    <row r="51" ht="14.25" spans="1:11">
      <c r="A51" s="7">
        <v>48</v>
      </c>
      <c r="B51" s="11"/>
      <c r="C51" s="8" t="s">
        <v>123</v>
      </c>
      <c r="D51" s="10" t="s">
        <v>124</v>
      </c>
      <c r="E51" s="10"/>
      <c r="F51" s="10"/>
      <c r="G51" s="10"/>
      <c r="H51" s="10"/>
      <c r="I51" s="10"/>
      <c r="J51" s="14">
        <v>2</v>
      </c>
      <c r="K51" s="15"/>
    </row>
    <row r="52" ht="45.95" spans="1:11">
      <c r="A52" s="7">
        <v>49</v>
      </c>
      <c r="B52" s="11"/>
      <c r="C52" s="8" t="s">
        <v>125</v>
      </c>
      <c r="D52" s="10" t="s">
        <v>126</v>
      </c>
      <c r="E52" s="10" t="str">
        <f>_xlfn.DISPIMG("ID_F71B6D8F5F314EAC97C739F9BBF9422A",1)</f>
        <v>=DISPIMG("ID_F71B6D8F5F314EAC97C739F9BBF9422A",1)</v>
      </c>
      <c r="F52" s="10" t="str">
        <f>_xlfn.DISPIMG("ID_2B0947A8B35A411E889F6F6A001AC4FD",1)</f>
        <v>=DISPIMG("ID_2B0947A8B35A411E889F6F6A001AC4FD",1)</v>
      </c>
      <c r="G52" s="10" t="str">
        <f>_xlfn.DISPIMG("ID_0D20A73DF0D842168D286A5FA49E5135",1)</f>
        <v>=DISPIMG("ID_0D20A73DF0D842168D286A5FA49E5135",1)</v>
      </c>
      <c r="H52" s="10">
        <v>0</v>
      </c>
      <c r="I52" s="10" t="s">
        <v>85</v>
      </c>
      <c r="J52" s="14">
        <v>10</v>
      </c>
      <c r="K52" s="15"/>
    </row>
    <row r="53" ht="14.25" spans="1:11">
      <c r="A53" s="7">
        <v>50</v>
      </c>
      <c r="B53" s="11"/>
      <c r="C53" s="8" t="s">
        <v>127</v>
      </c>
      <c r="D53" s="10" t="s">
        <v>128</v>
      </c>
      <c r="E53" s="10"/>
      <c r="F53" s="10"/>
      <c r="G53" s="10"/>
      <c r="H53" s="10"/>
      <c r="I53" s="10"/>
      <c r="J53" s="14">
        <v>6</v>
      </c>
      <c r="K53" s="15"/>
    </row>
    <row r="54" ht="14.25" spans="1:11">
      <c r="A54" s="7">
        <v>51</v>
      </c>
      <c r="B54" s="11"/>
      <c r="C54" s="8" t="s">
        <v>129</v>
      </c>
      <c r="D54" s="10" t="s">
        <v>130</v>
      </c>
      <c r="E54" s="10"/>
      <c r="F54" s="10"/>
      <c r="G54" s="10"/>
      <c r="H54" s="10"/>
      <c r="I54" s="10"/>
      <c r="J54" s="14">
        <v>2</v>
      </c>
      <c r="K54" s="15"/>
    </row>
    <row r="55" ht="14.25" spans="1:11">
      <c r="A55" s="7">
        <v>52</v>
      </c>
      <c r="B55" s="11"/>
      <c r="C55" s="8" t="s">
        <v>131</v>
      </c>
      <c r="D55" s="10" t="s">
        <v>132</v>
      </c>
      <c r="E55" s="10"/>
      <c r="F55" s="10"/>
      <c r="G55" s="10"/>
      <c r="H55" s="10"/>
      <c r="I55" s="10"/>
      <c r="J55" s="14">
        <v>2</v>
      </c>
      <c r="K55" s="15"/>
    </row>
    <row r="56" ht="63.9" spans="1:11">
      <c r="A56" s="7">
        <v>53</v>
      </c>
      <c r="B56" s="11" t="s">
        <v>133</v>
      </c>
      <c r="C56" s="8" t="s">
        <v>134</v>
      </c>
      <c r="D56" s="10" t="s">
        <v>135</v>
      </c>
      <c r="E56" s="10" t="str">
        <f>_xlfn.DISPIMG("ID_75984435A7AF4113969D60101AC5F192",1)</f>
        <v>=DISPIMG("ID_75984435A7AF4113969D60101AC5F192",1)</v>
      </c>
      <c r="F56" s="10" t="str">
        <f>_xlfn.DISPIMG("ID_85B9D50DD1984BBE9BA1BE629F3268D5",1)</f>
        <v>=DISPIMG("ID_85B9D50DD1984BBE9BA1BE629F3268D5",1)</v>
      </c>
      <c r="G56" s="10" t="str">
        <f>_xlfn.DISPIMG("ID_DE6F03E8CCF94561AD35A0F3D399B556",1)</f>
        <v>=DISPIMG("ID_DE6F03E8CCF94561AD35A0F3D399B556",1)</v>
      </c>
      <c r="H56" s="10">
        <v>0</v>
      </c>
      <c r="I56" s="10" t="s">
        <v>117</v>
      </c>
      <c r="J56" s="14">
        <v>24</v>
      </c>
      <c r="K56" s="15"/>
    </row>
    <row r="57" ht="28.5" spans="1:11">
      <c r="A57" s="7">
        <v>54</v>
      </c>
      <c r="B57" s="11"/>
      <c r="C57" s="8" t="s">
        <v>136</v>
      </c>
      <c r="D57" s="10" t="s">
        <v>137</v>
      </c>
      <c r="E57" s="10"/>
      <c r="F57" s="10"/>
      <c r="G57" s="10"/>
      <c r="H57" s="10"/>
      <c r="I57" s="10"/>
      <c r="J57" s="14">
        <v>8</v>
      </c>
      <c r="K57" s="15"/>
    </row>
    <row r="58" ht="64.15" spans="1:11">
      <c r="A58" s="7">
        <v>55</v>
      </c>
      <c r="B58" s="12" t="s">
        <v>138</v>
      </c>
      <c r="C58" s="8" t="s">
        <v>139</v>
      </c>
      <c r="D58" s="10" t="s">
        <v>140</v>
      </c>
      <c r="E58" s="10" t="str">
        <f>_xlfn.DISPIMG("ID_C5E775B9D33D47548EA4A01BE7D0C0FE",1)</f>
        <v>=DISPIMG("ID_C5E775B9D33D47548EA4A01BE7D0C0FE",1)</v>
      </c>
      <c r="F58" s="10" t="str">
        <f>_xlfn.DISPIMG("ID_DDF42B18C3E9431B8060A63C3EE19C23",1)</f>
        <v>=DISPIMG("ID_DDF42B18C3E9431B8060A63C3EE19C23",1)</v>
      </c>
      <c r="G58" s="10" t="str">
        <f>_xlfn.DISPIMG("ID_D36AEFEE78DE4D908671B132359E94D6",1)</f>
        <v>=DISPIMG("ID_D36AEFEE78DE4D908671B132359E94D6",1)</v>
      </c>
      <c r="H58" s="10">
        <v>0</v>
      </c>
      <c r="I58" s="10" t="s">
        <v>57</v>
      </c>
      <c r="J58" s="14">
        <v>70</v>
      </c>
      <c r="K58" s="15"/>
    </row>
    <row r="59" ht="62.3" spans="1:11">
      <c r="A59" s="7">
        <v>56</v>
      </c>
      <c r="B59" s="12"/>
      <c r="C59" s="8" t="s">
        <v>141</v>
      </c>
      <c r="D59" s="10" t="s">
        <v>142</v>
      </c>
      <c r="E59" s="10" t="str">
        <f>_xlfn.DISPIMG("ID_D81AF0872A6A4CB9BBC0020BD682539D",1)</f>
        <v>=DISPIMG("ID_D81AF0872A6A4CB9BBC0020BD682539D",1)</v>
      </c>
      <c r="F59" s="10" t="str">
        <f>_xlfn.DISPIMG("ID_431C362B4FE84DE986E3136439A85353",1)</f>
        <v>=DISPIMG("ID_431C362B4FE84DE986E3136439A85353",1)</v>
      </c>
      <c r="G59" s="10" t="str">
        <f>_xlfn.DISPIMG("ID_BD013EC4AE4848AEA77D3DF858728CE5",1)</f>
        <v>=DISPIMG("ID_BD013EC4AE4848AEA77D3DF858728CE5",1)</v>
      </c>
      <c r="H59" s="10">
        <v>0</v>
      </c>
      <c r="I59" s="10" t="s">
        <v>143</v>
      </c>
      <c r="J59" s="14">
        <v>24</v>
      </c>
      <c r="K59" s="15"/>
    </row>
    <row r="60" ht="65.5" spans="1:11">
      <c r="A60" s="7">
        <v>57</v>
      </c>
      <c r="B60" s="12"/>
      <c r="C60" s="8" t="s">
        <v>144</v>
      </c>
      <c r="D60" s="10" t="s">
        <v>145</v>
      </c>
      <c r="E60" s="10" t="str">
        <f>_xlfn.DISPIMG("ID_E0CA21E635F348F6B969D03F196BBC12",1)</f>
        <v>=DISPIMG("ID_E0CA21E635F348F6B969D03F196BBC12",1)</v>
      </c>
      <c r="F60" s="10" t="str">
        <f>_xlfn.DISPIMG("ID_E73D3962FF324036B2BE03E9CEF66EE6",1)</f>
        <v>=DISPIMG("ID_E73D3962FF324036B2BE03E9CEF66EE6",1)</v>
      </c>
      <c r="G60" s="10" t="str">
        <f>_xlfn.DISPIMG("ID_1221A5EB99AE4A7198B50B8CAB3A7E5E",1)</f>
        <v>=DISPIMG("ID_1221A5EB99AE4A7198B50B8CAB3A7E5E",1)</v>
      </c>
      <c r="H60" s="10">
        <v>0</v>
      </c>
      <c r="I60" s="10" t="s">
        <v>143</v>
      </c>
      <c r="J60" s="14">
        <v>32</v>
      </c>
      <c r="K60" s="15"/>
    </row>
    <row r="61" ht="52.65" spans="1:11">
      <c r="A61" s="7">
        <v>58</v>
      </c>
      <c r="B61" s="12"/>
      <c r="C61" s="8" t="s">
        <v>146</v>
      </c>
      <c r="D61" s="10" t="s">
        <v>147</v>
      </c>
      <c r="E61" s="10" t="str">
        <f>_xlfn.DISPIMG("ID_93E4024F62B947469A2FD0E38DD43F1F",1)</f>
        <v>=DISPIMG("ID_93E4024F62B947469A2FD0E38DD43F1F",1)</v>
      </c>
      <c r="F61" s="10" t="str">
        <f>_xlfn.DISPIMG("ID_56DFF781A5304B7AA743B403F16A058E",1)</f>
        <v>=DISPIMG("ID_56DFF781A5304B7AA743B403F16A058E",1)</v>
      </c>
      <c r="G61" s="10" t="str">
        <f>_xlfn.DISPIMG("ID_0C8CD0B29F2D4C5FBA4E7BAC2DEBAE3B",1)</f>
        <v>=DISPIMG("ID_0C8CD0B29F2D4C5FBA4E7BAC2DEBAE3B",1)</v>
      </c>
      <c r="H61" s="10">
        <v>0</v>
      </c>
      <c r="I61" s="10" t="s">
        <v>57</v>
      </c>
      <c r="J61" s="14">
        <v>48</v>
      </c>
      <c r="K61" s="15"/>
    </row>
    <row r="62" ht="65.1" spans="1:11">
      <c r="A62" s="7">
        <v>59</v>
      </c>
      <c r="B62" s="12"/>
      <c r="C62" s="8" t="s">
        <v>148</v>
      </c>
      <c r="D62" s="10" t="s">
        <v>149</v>
      </c>
      <c r="E62" s="10" t="str">
        <f>_xlfn.DISPIMG("ID_CE449CA9C8E949F8BC04A161C4A6E455",1)</f>
        <v>=DISPIMG("ID_CE449CA9C8E949F8BC04A161C4A6E455",1)</v>
      </c>
      <c r="F62" s="10" t="str">
        <f>_xlfn.DISPIMG("ID_EF9B33163A9649FAB92C8750E6505BFB",1)</f>
        <v>=DISPIMG("ID_EF9B33163A9649FAB92C8750E6505BFB",1)</v>
      </c>
      <c r="G62" s="10" t="str">
        <f>_xlfn.DISPIMG("ID_D144DC151921402DA50CED37F8B1A9BB",1)</f>
        <v>=DISPIMG("ID_D144DC151921402DA50CED37F8B1A9BB",1)</v>
      </c>
      <c r="H62" s="10">
        <v>0</v>
      </c>
      <c r="I62" s="10" t="s">
        <v>57</v>
      </c>
      <c r="J62" s="14">
        <v>33</v>
      </c>
      <c r="K62" s="15"/>
    </row>
    <row r="63" ht="62.35" spans="1:11">
      <c r="A63" s="7">
        <v>60</v>
      </c>
      <c r="B63" s="12"/>
      <c r="C63" s="8" t="s">
        <v>150</v>
      </c>
      <c r="D63" s="10" t="s">
        <v>151</v>
      </c>
      <c r="E63" s="10" t="str">
        <f>_xlfn.DISPIMG("ID_2D354B2BFEC943E8A06BD7EA602D9E1E",1)</f>
        <v>=DISPIMG("ID_2D354B2BFEC943E8A06BD7EA602D9E1E",1)</v>
      </c>
      <c r="F63" s="10" t="str">
        <f>_xlfn.DISPIMG("ID_9B7EB528DBB14D4DB0B6C7EF83681EC4",1)</f>
        <v>=DISPIMG("ID_9B7EB528DBB14D4DB0B6C7EF83681EC4",1)</v>
      </c>
      <c r="G63" s="10" t="str">
        <f>_xlfn.DISPIMG("ID_D89D4951029146B7865D80358BB526E2",1)</f>
        <v>=DISPIMG("ID_D89D4951029146B7865D80358BB526E2",1)</v>
      </c>
      <c r="H63" s="10">
        <v>0</v>
      </c>
      <c r="I63" s="10" t="s">
        <v>57</v>
      </c>
      <c r="J63" s="14">
        <v>28</v>
      </c>
      <c r="K63" s="15"/>
    </row>
    <row r="64" ht="65.25" spans="1:11">
      <c r="A64" s="7">
        <v>61</v>
      </c>
      <c r="B64" s="12"/>
      <c r="C64" s="8" t="s">
        <v>152</v>
      </c>
      <c r="D64" s="10" t="s">
        <v>153</v>
      </c>
      <c r="E64" s="10" t="str">
        <f>_xlfn.DISPIMG("ID_1B338D2E7FCE4A27889764BD0CF10CE8",1)</f>
        <v>=DISPIMG("ID_1B338D2E7FCE4A27889764BD0CF10CE8",1)</v>
      </c>
      <c r="F64" s="10" t="str">
        <f>_xlfn.DISPIMG("ID_EC77D7E4F1374131B8756F4D5AE0D035",1)</f>
        <v>=DISPIMG("ID_EC77D7E4F1374131B8756F4D5AE0D035",1)</v>
      </c>
      <c r="G64" s="10" t="str">
        <f>_xlfn.DISPIMG("ID_395FD679DBF84043AC6C5C55C7E2C9CC",1)</f>
        <v>=DISPIMG("ID_395FD679DBF84043AC6C5C55C7E2C9CC",1)</v>
      </c>
      <c r="H64" s="10">
        <v>0</v>
      </c>
      <c r="I64" s="10" t="s">
        <v>57</v>
      </c>
      <c r="J64" s="14">
        <v>24</v>
      </c>
      <c r="K64" s="15"/>
    </row>
    <row r="65" ht="61.75" spans="1:11">
      <c r="A65" s="7">
        <v>62</v>
      </c>
      <c r="B65" s="12"/>
      <c r="C65" s="8" t="s">
        <v>154</v>
      </c>
      <c r="D65" s="10" t="s">
        <v>155</v>
      </c>
      <c r="E65" s="10" t="str">
        <f>_xlfn.DISPIMG("ID_4A6AFE2F3EDB4399A2590FF8D68FA54E",1)</f>
        <v>=DISPIMG("ID_4A6AFE2F3EDB4399A2590FF8D68FA54E",1)</v>
      </c>
      <c r="F65" s="10" t="str">
        <f>_xlfn.DISPIMG("ID_B623206BCA7243DBB1B7E38A976694BE",1)</f>
        <v>=DISPIMG("ID_B623206BCA7243DBB1B7E38A976694BE",1)</v>
      </c>
      <c r="G65" s="10" t="str">
        <f>_xlfn.DISPIMG("ID_EFF9531D11D141B5A021F0ED17835ADD",1)</f>
        <v>=DISPIMG("ID_EFF9531D11D141B5A021F0ED17835ADD",1)</v>
      </c>
      <c r="H65" s="10" t="str">
        <f>_xlfn.DISPIMG("ID_2129031306EA4314BF597C4523AB5683",1)</f>
        <v>=DISPIMG("ID_2129031306EA4314BF597C4523AB5683",1)</v>
      </c>
      <c r="I65" s="10" t="s">
        <v>51</v>
      </c>
      <c r="J65" s="14">
        <v>28</v>
      </c>
      <c r="K65" s="15"/>
    </row>
    <row r="66" ht="66.7" spans="1:11">
      <c r="A66" s="7">
        <v>63</v>
      </c>
      <c r="B66" s="12"/>
      <c r="C66" s="8" t="s">
        <v>156</v>
      </c>
      <c r="D66" s="10" t="s">
        <v>157</v>
      </c>
      <c r="E66" s="10" t="str">
        <f>_xlfn.DISPIMG("ID_AF8110A9C4E7465C8C99211BD6A120A1",1)</f>
        <v>=DISPIMG("ID_AF8110A9C4E7465C8C99211BD6A120A1",1)</v>
      </c>
      <c r="F66" s="10" t="str">
        <f>_xlfn.DISPIMG("ID_1ADB2BC98BFD4D84BFD20AF4EB60D57B",1)</f>
        <v>=DISPIMG("ID_1ADB2BC98BFD4D84BFD20AF4EB60D57B",1)</v>
      </c>
      <c r="G66" s="10" t="str">
        <f>_xlfn.DISPIMG("ID_03CCCDEA1E5B42098020E53F90160F8F",1)</f>
        <v>=DISPIMG("ID_03CCCDEA1E5B42098020E53F90160F8F",1)</v>
      </c>
      <c r="H66" s="10">
        <v>0</v>
      </c>
      <c r="I66" s="10" t="s">
        <v>109</v>
      </c>
      <c r="J66" s="14">
        <v>48</v>
      </c>
      <c r="K66" s="15"/>
    </row>
    <row r="67" ht="14.25" spans="1:11">
      <c r="A67" s="7">
        <v>64</v>
      </c>
      <c r="B67" s="12"/>
      <c r="C67" s="8" t="s">
        <v>158</v>
      </c>
      <c r="D67" s="10" t="s">
        <v>159</v>
      </c>
      <c r="E67" s="10"/>
      <c r="F67" s="10"/>
      <c r="G67" s="10"/>
      <c r="H67" s="10"/>
      <c r="I67" s="10"/>
      <c r="J67" s="14">
        <v>8</v>
      </c>
      <c r="K67" s="15"/>
    </row>
    <row r="68" ht="61.65" spans="1:11">
      <c r="A68" s="7">
        <v>65</v>
      </c>
      <c r="B68" s="12"/>
      <c r="C68" s="8" t="s">
        <v>160</v>
      </c>
      <c r="D68" s="10" t="s">
        <v>161</v>
      </c>
      <c r="E68" s="10" t="str">
        <f>_xlfn.DISPIMG("ID_85AE9903D2A44CE09E96D86F2C65D0FD",1)</f>
        <v>=DISPIMG("ID_85AE9903D2A44CE09E96D86F2C65D0FD",1)</v>
      </c>
      <c r="F68" s="10" t="str">
        <f>_xlfn.DISPIMG("ID_F20EC5E1322C4DE7A328BECF43DF62CF",1)</f>
        <v>=DISPIMG("ID_F20EC5E1322C4DE7A328BECF43DF62CF",1)</v>
      </c>
      <c r="G68" s="10" t="str">
        <f>_xlfn.DISPIMG("ID_9306D84F76CC4F46A0DD589C110BF83A",1)</f>
        <v>=DISPIMG("ID_9306D84F76CC4F46A0DD589C110BF83A",1)</v>
      </c>
      <c r="H68" s="10" t="str">
        <f>_xlfn.DISPIMG("ID_8AA0BE7BEAA5406FABBF93A3A4868DF2",1)</f>
        <v>=DISPIMG("ID_8AA0BE7BEAA5406FABBF93A3A4868DF2",1)</v>
      </c>
      <c r="I68" s="10" t="s">
        <v>30</v>
      </c>
      <c r="J68" s="14">
        <v>24</v>
      </c>
      <c r="K68" s="15"/>
    </row>
    <row r="69" ht="59.85" spans="1:11">
      <c r="A69" s="7">
        <v>66</v>
      </c>
      <c r="B69" s="12"/>
      <c r="C69" s="8" t="s">
        <v>162</v>
      </c>
      <c r="D69" s="10" t="s">
        <v>163</v>
      </c>
      <c r="E69" s="10" t="str">
        <f>_xlfn.DISPIMG("ID_AD244969A1F9490E8BEA328BA1AF3890",1)</f>
        <v>=DISPIMG("ID_AD244969A1F9490E8BEA328BA1AF3890",1)</v>
      </c>
      <c r="F69" s="10" t="str">
        <f>_xlfn.DISPIMG("ID_F084A914F7C94226909B80BB48077EB1",1)</f>
        <v>=DISPIMG("ID_F084A914F7C94226909B80BB48077EB1",1)</v>
      </c>
      <c r="G69" s="10" t="str">
        <f>_xlfn.DISPIMG("ID_CF1BC6C88E2743FBA7071A58D0F146B6",1)</f>
        <v>=DISPIMG("ID_CF1BC6C88E2743FBA7071A58D0F146B6",1)</v>
      </c>
      <c r="H69" s="10">
        <v>0</v>
      </c>
      <c r="I69" s="10" t="s">
        <v>57</v>
      </c>
      <c r="J69" s="14">
        <v>4</v>
      </c>
      <c r="K69" s="17"/>
    </row>
    <row r="70" ht="65.45" spans="1:11">
      <c r="A70" s="7">
        <v>67</v>
      </c>
      <c r="B70" s="12"/>
      <c r="C70" s="8" t="s">
        <v>164</v>
      </c>
      <c r="D70" s="10" t="s">
        <v>165</v>
      </c>
      <c r="E70" s="10" t="str">
        <f>_xlfn.DISPIMG("ID_3A77FEBB15C84127A49EDA4CEBC233F3",1)</f>
        <v>=DISPIMG("ID_3A77FEBB15C84127A49EDA4CEBC233F3",1)</v>
      </c>
      <c r="F70" s="10" t="str">
        <f>_xlfn.DISPIMG("ID_A53DF46B48084413900093285FE41C11",1)</f>
        <v>=DISPIMG("ID_A53DF46B48084413900093285FE41C11",1)</v>
      </c>
      <c r="G70" s="10" t="str">
        <f>_xlfn.DISPIMG("ID_6CBD0F8093534D5498149260A922CC01",1)</f>
        <v>=DISPIMG("ID_6CBD0F8093534D5498149260A922CC01",1)</v>
      </c>
      <c r="H70" s="10">
        <v>0</v>
      </c>
      <c r="I70" s="10" t="s">
        <v>57</v>
      </c>
      <c r="J70" s="14">
        <v>6</v>
      </c>
      <c r="K70" s="15"/>
    </row>
    <row r="71" ht="63.7" spans="1:11">
      <c r="A71" s="7">
        <v>68</v>
      </c>
      <c r="B71" s="12"/>
      <c r="C71" s="8" t="s">
        <v>166</v>
      </c>
      <c r="D71" s="10" t="s">
        <v>167</v>
      </c>
      <c r="E71" s="10" t="str">
        <f>_xlfn.DISPIMG("ID_B8EBDFFE91EE41CE991E9569D76A7D58",1)</f>
        <v>=DISPIMG("ID_B8EBDFFE91EE41CE991E9569D76A7D58",1)</v>
      </c>
      <c r="F71" s="10" t="str">
        <f>_xlfn.DISPIMG("ID_B58FE4CA88DD43C79F00689C7EDA50CE",1)</f>
        <v>=DISPIMG("ID_B58FE4CA88DD43C79F00689C7EDA50CE",1)</v>
      </c>
      <c r="G71" s="10" t="str">
        <f>_xlfn.DISPIMG("ID_5A6F22BC3FC94A96B35B01F609361EC4",1)</f>
        <v>=DISPIMG("ID_5A6F22BC3FC94A96B35B01F609361EC4",1)</v>
      </c>
      <c r="H71" s="10">
        <v>0</v>
      </c>
      <c r="I71" s="10" t="s">
        <v>57</v>
      </c>
      <c r="J71" s="14">
        <v>12</v>
      </c>
      <c r="K71" s="15"/>
    </row>
    <row r="72" ht="56.55" spans="1:11">
      <c r="A72" s="7">
        <v>69</v>
      </c>
      <c r="B72" s="12"/>
      <c r="C72" s="8" t="s">
        <v>168</v>
      </c>
      <c r="D72" s="10" t="s">
        <v>169</v>
      </c>
      <c r="E72" s="10" t="str">
        <f>_xlfn.DISPIMG("ID_C1CEEA99A92847E393834F28159B1413",1)</f>
        <v>=DISPIMG("ID_C1CEEA99A92847E393834F28159B1413",1)</v>
      </c>
      <c r="F72" s="10" t="str">
        <f>_xlfn.DISPIMG("ID_AA59945E9197454497080DA94A2ADF19",1)</f>
        <v>=DISPIMG("ID_AA59945E9197454497080DA94A2ADF19",1)</v>
      </c>
      <c r="G72" s="10" t="str">
        <f>_xlfn.DISPIMG("ID_79C0D11A78D44ACFA757846FFA7739EC",1)</f>
        <v>=DISPIMG("ID_79C0D11A78D44ACFA757846FFA7739EC",1)</v>
      </c>
      <c r="H72" s="10" t="str">
        <f>_xlfn.DISPIMG("ID_8CFF98C337A4468C9614A619C978109B",1)</f>
        <v>=DISPIMG("ID_8CFF98C337A4468C9614A619C978109B",1)</v>
      </c>
      <c r="I72" s="10" t="s">
        <v>30</v>
      </c>
      <c r="J72" s="14">
        <v>8</v>
      </c>
      <c r="K72" s="15"/>
    </row>
    <row r="73" ht="64.75" spans="1:11">
      <c r="A73" s="7">
        <v>70</v>
      </c>
      <c r="B73" s="12"/>
      <c r="C73" s="8" t="s">
        <v>170</v>
      </c>
      <c r="D73" s="10" t="s">
        <v>171</v>
      </c>
      <c r="E73" s="10" t="str">
        <f>_xlfn.DISPIMG("ID_F06CF55E20CC4333841DE07D291BC4B7",1)</f>
        <v>=DISPIMG("ID_F06CF55E20CC4333841DE07D291BC4B7",1)</v>
      </c>
      <c r="F73" s="10" t="str">
        <f>_xlfn.DISPIMG("ID_EB50242362E94F17B8AA6C641C058BB0",1)</f>
        <v>=DISPIMG("ID_EB50242362E94F17B8AA6C641C058BB0",1)</v>
      </c>
      <c r="G73" s="10" t="str">
        <f>_xlfn.DISPIMG("ID_662FC6BAF5234CBE8DE2E32213D9F64B",1)</f>
        <v>=DISPIMG("ID_662FC6BAF5234CBE8DE2E32213D9F64B",1)</v>
      </c>
      <c r="H73" s="10" t="str">
        <f>_xlfn.DISPIMG("ID_85A18E45CC6B478FAF47EBB98D81E1B4",1)</f>
        <v>=DISPIMG("ID_85A18E45CC6B478FAF47EBB98D81E1B4",1)</v>
      </c>
      <c r="I73" s="10" t="s">
        <v>51</v>
      </c>
      <c r="J73" s="14">
        <v>10</v>
      </c>
      <c r="K73" s="15"/>
    </row>
    <row r="74" ht="62.45" spans="1:11">
      <c r="A74" s="7">
        <v>71</v>
      </c>
      <c r="B74" s="12"/>
      <c r="C74" s="8" t="s">
        <v>172</v>
      </c>
      <c r="D74" s="10" t="s">
        <v>173</v>
      </c>
      <c r="E74" s="10" t="str">
        <f>_xlfn.DISPIMG("ID_829474D756EF4F389D2FAC6F761F7C57",1)</f>
        <v>=DISPIMG("ID_829474D756EF4F389D2FAC6F761F7C57",1)</v>
      </c>
      <c r="F74" s="10" t="str">
        <f>_xlfn.DISPIMG("ID_64D3CB26E2614214882569B1DFA8C24E",1)</f>
        <v>=DISPIMG("ID_64D3CB26E2614214882569B1DFA8C24E",1)</v>
      </c>
      <c r="G74" s="10" t="str">
        <f>_xlfn.DISPIMG("ID_4D10F59CE42D4C94BE0EED2B3A46C0DF",1)</f>
        <v>=DISPIMG("ID_4D10F59CE42D4C94BE0EED2B3A46C0DF",1)</v>
      </c>
      <c r="H74" s="10">
        <v>0</v>
      </c>
      <c r="I74" s="10" t="s">
        <v>57</v>
      </c>
      <c r="J74" s="14">
        <v>16</v>
      </c>
      <c r="K74" s="15"/>
    </row>
    <row r="75" ht="60.05" spans="1:11">
      <c r="A75" s="7">
        <v>72</v>
      </c>
      <c r="B75" s="12"/>
      <c r="C75" s="8" t="s">
        <v>174</v>
      </c>
      <c r="D75" s="10" t="s">
        <v>175</v>
      </c>
      <c r="E75" s="10" t="str">
        <f>_xlfn.DISPIMG("ID_199E5FC723A54E438F3942E2CAE2262E",1)</f>
        <v>=DISPIMG("ID_199E5FC723A54E438F3942E2CAE2262E",1)</v>
      </c>
      <c r="F75" s="10" t="str">
        <f>_xlfn.DISPIMG("ID_A309ADC010CB410AB16F64173E47D910",1)</f>
        <v>=DISPIMG("ID_A309ADC010CB410AB16F64173E47D910",1)</v>
      </c>
      <c r="G75" s="10" t="str">
        <f>_xlfn.DISPIMG("ID_E8A04A33022848368121A1AA59DA6E38",1)</f>
        <v>=DISPIMG("ID_E8A04A33022848368121A1AA59DA6E38",1)</v>
      </c>
      <c r="H75" s="10" t="str">
        <f>_xlfn.DISPIMG("ID_752A64536B38425A8DB63B58561F9BAE",1)</f>
        <v>=DISPIMG("ID_752A64536B38425A8DB63B58561F9BAE",1)</v>
      </c>
      <c r="I75" s="10" t="s">
        <v>176</v>
      </c>
      <c r="J75" s="14">
        <v>8</v>
      </c>
      <c r="K75" s="15"/>
    </row>
    <row r="76" ht="14.25" spans="1:11">
      <c r="A76" s="7">
        <v>73</v>
      </c>
      <c r="B76" s="12"/>
      <c r="C76" s="8" t="s">
        <v>177</v>
      </c>
      <c r="D76" s="10" t="s">
        <v>178</v>
      </c>
      <c r="E76" s="10"/>
      <c r="F76" s="10"/>
      <c r="G76" s="10"/>
      <c r="H76" s="10"/>
      <c r="I76" s="10"/>
      <c r="J76" s="14">
        <v>10</v>
      </c>
      <c r="K76" s="15"/>
    </row>
    <row r="77" ht="14.25" spans="1:11">
      <c r="A77" s="7">
        <v>74</v>
      </c>
      <c r="B77" s="12" t="s">
        <v>179</v>
      </c>
      <c r="C77" s="8" t="s">
        <v>180</v>
      </c>
      <c r="D77" s="10" t="s">
        <v>181</v>
      </c>
      <c r="E77" s="10"/>
      <c r="F77" s="10"/>
      <c r="G77" s="10"/>
      <c r="H77" s="10"/>
      <c r="I77" s="10"/>
      <c r="J77" s="14">
        <v>4</v>
      </c>
      <c r="K77" s="15"/>
    </row>
    <row r="78" ht="14.25" spans="1:11">
      <c r="A78" s="7">
        <v>75</v>
      </c>
      <c r="B78" s="12"/>
      <c r="C78" s="8" t="s">
        <v>182</v>
      </c>
      <c r="D78" s="10" t="s">
        <v>183</v>
      </c>
      <c r="E78" s="10"/>
      <c r="F78" s="10"/>
      <c r="G78" s="10"/>
      <c r="H78" s="10"/>
      <c r="I78" s="10"/>
      <c r="J78" s="14">
        <v>2</v>
      </c>
      <c r="K78" s="15"/>
    </row>
    <row r="79" ht="14.25" spans="1:11">
      <c r="A79" s="7">
        <v>76</v>
      </c>
      <c r="B79" s="12"/>
      <c r="C79" s="8" t="s">
        <v>184</v>
      </c>
      <c r="D79" s="10" t="s">
        <v>185</v>
      </c>
      <c r="E79" s="10"/>
      <c r="F79" s="10"/>
      <c r="G79" s="10"/>
      <c r="H79" s="10"/>
      <c r="I79" s="10"/>
      <c r="J79" s="14">
        <v>4</v>
      </c>
      <c r="K79" s="15"/>
    </row>
    <row r="80" ht="28.5" spans="1:11">
      <c r="A80" s="7">
        <v>77</v>
      </c>
      <c r="B80" s="12"/>
      <c r="C80" s="8" t="s">
        <v>186</v>
      </c>
      <c r="D80" s="10" t="s">
        <v>187</v>
      </c>
      <c r="E80" s="10"/>
      <c r="F80" s="10"/>
      <c r="G80" s="10"/>
      <c r="H80" s="10"/>
      <c r="I80" s="10"/>
      <c r="J80" s="14">
        <v>4</v>
      </c>
      <c r="K80" s="15"/>
    </row>
    <row r="81" ht="28.5" spans="1:11">
      <c r="A81" s="7">
        <v>78</v>
      </c>
      <c r="B81" s="12"/>
      <c r="C81" s="8" t="s">
        <v>188</v>
      </c>
      <c r="D81" s="10" t="s">
        <v>189</v>
      </c>
      <c r="E81" s="10"/>
      <c r="F81" s="10"/>
      <c r="G81" s="10"/>
      <c r="H81" s="10"/>
      <c r="I81" s="10"/>
      <c r="J81" s="14">
        <v>2</v>
      </c>
      <c r="K81" s="15"/>
    </row>
    <row r="82" ht="14.25" spans="1:11">
      <c r="A82" s="7">
        <v>79</v>
      </c>
      <c r="B82" s="18" t="s">
        <v>190</v>
      </c>
      <c r="C82" s="8" t="s">
        <v>191</v>
      </c>
      <c r="D82" s="10" t="s">
        <v>192</v>
      </c>
      <c r="E82" s="10"/>
      <c r="F82" s="10"/>
      <c r="G82" s="10"/>
      <c r="H82" s="10"/>
      <c r="I82" s="10"/>
      <c r="J82" s="14">
        <v>82</v>
      </c>
      <c r="K82" s="15"/>
    </row>
    <row r="83" ht="14.25" spans="1:11">
      <c r="A83" s="7">
        <v>80</v>
      </c>
      <c r="B83" s="18"/>
      <c r="C83" s="8" t="s">
        <v>193</v>
      </c>
      <c r="D83" s="10" t="s">
        <v>194</v>
      </c>
      <c r="E83" s="10"/>
      <c r="F83" s="10"/>
      <c r="G83" s="10"/>
      <c r="H83" s="10"/>
      <c r="I83" s="10"/>
      <c r="J83" s="14">
        <v>123</v>
      </c>
      <c r="K83" s="15"/>
    </row>
    <row r="84" spans="1:11">
      <c r="A84" s="7"/>
      <c r="B84" s="7"/>
      <c r="C84" s="7"/>
      <c r="D84" s="15"/>
      <c r="E84" s="15"/>
      <c r="F84" s="15"/>
      <c r="G84" s="15"/>
      <c r="H84" s="15"/>
      <c r="I84" s="15"/>
      <c r="J84" s="7">
        <v>1155</v>
      </c>
      <c r="K84" s="15"/>
    </row>
  </sheetData>
  <autoFilter ref="A3:N84">
    <extLst/>
  </autoFilter>
  <mergeCells count="10">
    <mergeCell ref="A2:K2"/>
    <mergeCell ref="B4:B18"/>
    <mergeCell ref="B19:B21"/>
    <mergeCell ref="B22:B25"/>
    <mergeCell ref="B26:B46"/>
    <mergeCell ref="B47:B55"/>
    <mergeCell ref="B56:B57"/>
    <mergeCell ref="B58:B76"/>
    <mergeCell ref="B77:B81"/>
    <mergeCell ref="B82:B83"/>
  </mergeCells>
  <pageMargins left="0.751388888888889" right="0.751388888888889" top="1" bottom="1" header="0.5" footer="0.5"/>
  <pageSetup paperSize="9" fitToHeight="0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家具分类及数量统计（附表二）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譚東昇</cp:lastModifiedBy>
  <dcterms:created xsi:type="dcterms:W3CDTF">2024-06-05T03:03:22Z</dcterms:created>
  <dcterms:modified xsi:type="dcterms:W3CDTF">2024-06-05T03:03:35Z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D32A134E3C2F4FD2AEE0C22305B03A76_11</vt:lpwstr>
  </property>
  <property fmtid="{D5CDD505-2E9C-101B-9397-08002B2CF9AE}" pid="3" name="KSOProductBuildVer">
    <vt:lpwstr>2052-12.1.0.16929</vt:lpwstr>
  </property>
</Properties>
</file>